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<sst xmlns="http://schemas.openxmlformats.org/spreadsheetml/2006/main" count="366" uniqueCount="162">
  <si>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</si>
  <si>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</si>
  <si>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</si>
  <si>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</si>
  <si>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</si>
  <si>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</si>
  <si>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</si>
  <si>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</si>
  <si>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</si>
  <si>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</si>
  <si>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</si>
  <si>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</si>
  <si>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</si>
  <si>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</si>
  <si>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</si>
  <si>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</si>
  <si>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</si>
  <si>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</si>
  <si>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</si>
  <si>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</si>
  <si>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</si>
  <si>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</si>
  <si>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</si>
  <si>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</si>
  <si>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</si>
  <si>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</si>
  <si>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</si>
  <si>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</si>
  <si>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</si>
  <si>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</si>
  <si>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</si>
  <si>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</si>
  <si>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</si>
  <si>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</si>
  <si>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</si>
  <si>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</si>
  <si>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</si>
  <si>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</si>
  <si>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</si>
  <si>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</si>
  <si>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</si>
  <si>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</si>
  <si>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</si>
  <si>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</si>
  <si>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</si>
  <si>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</si>
  <si>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</si>
  <si>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</si>
  <si>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</si>
  <si>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</si>
  <si>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</si>
  <si>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</si>
  <si>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</si>
  <si>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</si>
  <si>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</si>
  <si>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</si>
  <si>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</si>
  <si>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</si>
  <si>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</si>
  <si>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</si>
  <si>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</si>
  <si>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</si>
  <si>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</si>
  <si>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</si>
  <si>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</si>
  <si>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</si>
  <si>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</si>
  <si>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</si>
  <si>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</si>
  <si>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</si>
  <si>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</si>
  <si>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</si>
  <si>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</si>
  <si>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</si>
  <si>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</si>
  <si>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</si>
  <si>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</si>
  <si>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</si>
  <si>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</si>
  <si>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</si>
  <si>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</si>
  <si>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</si>
  <si>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</si>
  <si>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</si>
  <si>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</si>
  <si>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</si>
  <si>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</si>
  <si>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</si>
  <si>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</si>
  <si>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</si>
  <si>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</si>
  <si>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</si>
  <si>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</si>
  <si>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</si>
  <si>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</si>
  <si>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</si>
  <si>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</si>
  <si>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</si>
  <si>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</si>
  <si>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</si>
  <si>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</si>
  <si>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</si>
  <si>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</si>
  <si>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ВСЕГО количество горячей воды по ОДПУ , (м3)</t>
  </si>
  <si>
    <t>Количество м3 по ОДПУ</t>
  </si>
  <si>
    <t>Кол-во человек  всего (население)</t>
  </si>
  <si>
    <t>Кол-во человек  ИПУ, (население)</t>
  </si>
  <si>
    <t>Кл-во  по ИПУ  горячей воды население, м3</t>
  </si>
  <si>
    <t>Кол-во по ИПУ по нежилым помещениям, м3</t>
  </si>
  <si>
    <t>В том числе нежилые помещения (м3), гр16+гр20</t>
  </si>
  <si>
    <t>Стоимость 1м3, подпиточной воды (с НДС)</t>
  </si>
  <si>
    <t xml:space="preserve"> Всего кол-во Гкал по ОДПУ, горячей воды ( население+ нежилые помещения </t>
  </si>
  <si>
    <t>Стоимость 1 Гкал, горячей воды, руб</t>
  </si>
  <si>
    <t>ЖИЛЫХ ДОМОВ НАХОДЯЩИХСЯ НА ОБСЛУЖИВАНИИ ООО "Конаковский Жилкомсервис"</t>
  </si>
  <si>
    <t>ОДН на ГВС, м3, гр 8*9</t>
  </si>
  <si>
    <t>ОДН на ГВС на 1м2/ м3/ мес, гр 10/3</t>
  </si>
  <si>
    <t>Кол-во человек без ИПУ (по нормотиву), население, гр 7-гр12</t>
  </si>
  <si>
    <t>ВСЕГО горячая вода м3 на проживающих человек без ИПУ, гр 4-гр10-гр 13-гр 15</t>
  </si>
  <si>
    <t>Горячая вода м3/чел/мес (на проживающих человек без ИПУ), гр 16/гр14</t>
  </si>
  <si>
    <t>Сумма подпиточной воды, руб., гр 4*гр19</t>
  </si>
  <si>
    <t>Всего сумма по горячей воде, Гкал+подпиток, руб., гр20+гр23</t>
  </si>
  <si>
    <t>Стоимость 1м3, горячей воды, гр24/ гр 4</t>
  </si>
  <si>
    <t>В том числе население (м3), гр 11*гр2,1+гр13гр16</t>
  </si>
  <si>
    <t xml:space="preserve"> кол-во Гкал по ОДПУ, горячей воды ( население)</t>
  </si>
  <si>
    <t xml:space="preserve"> кол-во Гкал по ОДПУ, горячей воды ( не жилые помещения)</t>
  </si>
  <si>
    <t>Расчет стоимости 1 м3 горячей воды( население)</t>
  </si>
  <si>
    <t>Расчет стоимости 1 м3 горячей воды( не жилые помещения)</t>
  </si>
  <si>
    <t>Сумма по  горячей воде, Гкал, руб. , гр26*гр20б</t>
  </si>
  <si>
    <t>Сумма подпиточной воды, руб., гр 5*гр19</t>
  </si>
  <si>
    <t>Всего сумма по горячей воде, Гкал+подпиток, руб., гр27+гр28</t>
  </si>
  <si>
    <t>Стоимость 1м3, горячей воды, гр29/ гр 5</t>
  </si>
  <si>
    <t>Нормотив на ОДН на ГВС, м3 /м2 /мес убор.площ</t>
  </si>
  <si>
    <t>Общая площадь мест убор. площ, м2</t>
  </si>
  <si>
    <t>Гкал по отоплению, по ОДПУ</t>
  </si>
  <si>
    <t>Тариф на Гкал для населения</t>
  </si>
  <si>
    <t>Гкал по горячей воде+ отопление (не жилые помещения)</t>
  </si>
  <si>
    <t>Гкал по горячей воде+ отопление (население), гр 20а+гр 32</t>
  </si>
  <si>
    <t>Всего Гкал по горячей воде+ отопление , гр 37+гр 38</t>
  </si>
  <si>
    <t>Сумма по  горячей воде, Гкал, руб. , гр22*гр20а</t>
  </si>
  <si>
    <t>Расчет выполнен на основани данных ГИРЦ ,и общей площади предыдущих месяцев, и данных по численности населения  и сведений по ИПУ по состоянию на 26.12.2012 года</t>
  </si>
  <si>
    <t>9а</t>
  </si>
  <si>
    <t>Площадь жилая + лест.клетки, гр 3+гр9</t>
  </si>
  <si>
    <t>% жилого помещения, гр 3/гр9а*100</t>
  </si>
  <si>
    <t>100 % ПЛОЩАДЬ (жилая+ л.клетки, 1*100</t>
  </si>
  <si>
    <t>% лест. Клетки, гр 34-гр 35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</si>
  <si>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</si>
  <si>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</si>
  <si>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</si>
  <si>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</si>
  <si>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Гкал по отоплению на 1м2 жилые помещения, гр 37/гр3</t>
  </si>
  <si>
    <t>Гкал по отоплению на 1м2 ОДН, гр 38/гр 3</t>
  </si>
  <si>
    <t>Примечание</t>
  </si>
  <si>
    <t>в графах 39 и 40  обязательно использовать после запятой 5 цифр</t>
  </si>
  <si>
    <t>Гкал по отоплению, по ОДПУ( не жилые помещения), гр (39+гр40)*2,2</t>
  </si>
  <si>
    <t>Гкал по отоплению, по ОДПУ, (население),гр (39+гр40)*2,1</t>
  </si>
  <si>
    <t>Сумма по отоплению для населения, руб. ,гр 32*гр41</t>
  </si>
  <si>
    <t>Стоимость 1 м2/ мес отопления (население), руб., гр 42/гр2,1</t>
  </si>
  <si>
    <t xml:space="preserve">РАСЧЕТ КОММУНАЛЬНЫХ УСЛУГ ПО ГВС за  январь  2013 года </t>
  </si>
  <si>
    <t>Стоимость 1м3, горячей воды, (гр22*21+19*4)/4</t>
  </si>
  <si>
    <t>основные</t>
  </si>
  <si>
    <t>38а</t>
  </si>
  <si>
    <t>Гкал по отоплению на 1м2 жилые помещения, гр 31/гр3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</si>
</sst>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166" fontId="13" fillId="0" borderId="10" xfId="0" applyNumberFormat="1" applyFont="1" applyBorder="1" applyAlignment="1">
      <alignment horizontal="center"/>
    </xf>
    <xf numFmtId="0" fontId="13" fillId="38" borderId="10" xfId="0" applyFont="1" applyFill="1" applyBorder="1" applyAlignment="1">
      <alignment horizontal="left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36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66" fontId="2" fillId="39" borderId="13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2" fillId="39" borderId="13" xfId="0" applyNumberFormat="1" applyFont="1" applyFill="1" applyBorder="1" applyAlignment="1">
      <alignment horizontal="center"/>
    </xf>
    <xf numFmtId="2" fontId="0" fillId="39" borderId="13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/>
    </xf>
    <xf numFmtId="0" fontId="4" fillId="39" borderId="15" xfId="0" applyFont="1" applyFill="1" applyBorder="1" applyAlignment="1">
      <alignment horizontal="center"/>
    </xf>
    <xf numFmtId="0" fontId="13" fillId="39" borderId="13" xfId="0" applyFont="1" applyFill="1" applyBorder="1" applyAlignment="1">
      <alignment wrapText="1"/>
    </xf>
    <xf numFmtId="0" fontId="4" fillId="39" borderId="33" xfId="0" applyFont="1" applyFill="1" applyBorder="1" applyAlignment="1">
      <alignment horizontal="center"/>
    </xf>
    <xf numFmtId="0" fontId="0" fillId="39" borderId="34" xfId="0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33" xfId="0" applyFill="1" applyBorder="1" applyAlignment="1">
      <alignment/>
    </xf>
    <xf numFmtId="2" fontId="0" fillId="39" borderId="15" xfId="0" applyNumberFormat="1" applyFill="1" applyBorder="1" applyAlignment="1">
      <alignment horizontal="center"/>
    </xf>
    <xf numFmtId="2" fontId="0" fillId="39" borderId="15" xfId="0" applyNumberFormat="1" applyFill="1" applyBorder="1" applyAlignment="1">
      <alignment/>
    </xf>
    <xf numFmtId="0" fontId="13" fillId="36" borderId="19" xfId="0" applyFont="1" applyFill="1" applyBorder="1" applyAlignment="1">
      <alignment horizontal="left"/>
    </xf>
    <xf numFmtId="0" fontId="13" fillId="36" borderId="13" xfId="0" applyFont="1" applyFill="1" applyBorder="1" applyAlignment="1">
      <alignment horizontal="left"/>
    </xf>
    <xf numFmtId="0" fontId="13" fillId="38" borderId="13" xfId="0" applyFont="1" applyFill="1" applyBorder="1" applyAlignment="1">
      <alignment horizontal="left"/>
    </xf>
    <xf numFmtId="0" fontId="16" fillId="39" borderId="20" xfId="0" applyFont="1" applyFill="1" applyBorder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39" borderId="16" xfId="0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2" fontId="0" fillId="39" borderId="16" xfId="0" applyNumberFormat="1" applyFill="1" applyBorder="1" applyAlignment="1">
      <alignment horizontal="center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horizontal="center" wrapText="1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171" fontId="15" fillId="39" borderId="10" xfId="0" applyNumberFormat="1" applyFont="1" applyFill="1" applyBorder="1" applyAlignment="1">
      <alignment horizontal="center" wrapText="1"/>
    </xf>
    <xf numFmtId="172" fontId="15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164" fontId="13" fillId="39" borderId="19" xfId="0" applyNumberFormat="1" applyFont="1" applyFill="1" applyBorder="1" applyAlignment="1">
      <alignment horizontal="center"/>
    </xf>
    <xf numFmtId="2" fontId="13" fillId="39" borderId="15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13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 wrapText="1"/>
    </xf>
    <xf numFmtId="171" fontId="0" fillId="39" borderId="10" xfId="0" applyNumberFormat="1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1" fontId="0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wrapText="1"/>
    </xf>
    <xf numFmtId="0" fontId="14" fillId="39" borderId="15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left"/>
    </xf>
    <xf numFmtId="2" fontId="13" fillId="39" borderId="34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2" fontId="13" fillId="39" borderId="35" xfId="0" applyNumberFormat="1" applyFont="1" applyFill="1" applyBorder="1" applyAlignment="1">
      <alignment horizontal="center"/>
    </xf>
    <xf numFmtId="166" fontId="1" fillId="39" borderId="10" xfId="0" applyNumberFormat="1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 vertical="center"/>
    </xf>
    <xf numFmtId="166" fontId="13" fillId="39" borderId="10" xfId="0" applyNumberFormat="1" applyFont="1" applyFill="1" applyBorder="1" applyAlignment="1">
      <alignment horizontal="center"/>
    </xf>
    <xf numFmtId="166" fontId="14" fillId="39" borderId="10" xfId="0" applyNumberFormat="1" applyFont="1" applyFill="1" applyBorder="1" applyAlignment="1">
      <alignment horizontal="center"/>
    </xf>
    <xf numFmtId="0" fontId="14" fillId="39" borderId="13" xfId="0" applyFont="1" applyFill="1" applyBorder="1" applyAlignment="1">
      <alignment horizontal="left"/>
    </xf>
    <xf numFmtId="2" fontId="13" fillId="39" borderId="33" xfId="0" applyNumberFormat="1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39" borderId="10" xfId="0" applyFill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40" borderId="0" xfId="0" applyFont="1" applyFill="1" applyAlignment="1">
      <alignment horizontal="center"/>
    </xf>
    <xf numFmtId="0" fontId="13" fillId="40" borderId="10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center" vertical="center" wrapText="1"/>
    </xf>
    <xf numFmtId="2" fontId="0" fillId="40" borderId="14" xfId="0" applyNumberFormat="1" applyFill="1" applyBorder="1" applyAlignment="1">
      <alignment horizontal="center"/>
    </xf>
    <xf numFmtId="2" fontId="0" fillId="40" borderId="10" xfId="0" applyNumberFormat="1" applyFill="1" applyBorder="1" applyAlignment="1">
      <alignment horizontal="center"/>
    </xf>
    <xf numFmtId="166" fontId="14" fillId="40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13" fillId="40" borderId="10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center"/>
    </xf>
    <xf numFmtId="164" fontId="13" fillId="40" borderId="19" xfId="0" applyNumberFormat="1" applyFont="1" applyFill="1" applyBorder="1" applyAlignment="1">
      <alignment horizontal="center"/>
    </xf>
    <xf numFmtId="2" fontId="13" fillId="40" borderId="10" xfId="0" applyNumberFormat="1" applyFont="1" applyFill="1" applyBorder="1" applyAlignment="1">
      <alignment horizontal="center"/>
    </xf>
    <xf numFmtId="2" fontId="13" fillId="40" borderId="15" xfId="0" applyNumberFormat="1" applyFont="1" applyFill="1" applyBorder="1" applyAlignment="1">
      <alignment horizontal="center"/>
    </xf>
    <xf numFmtId="0" fontId="12" fillId="40" borderId="0" xfId="0" applyFont="1" applyFill="1" applyAlignment="1">
      <alignment wrapText="1"/>
    </xf>
    <xf numFmtId="0" fontId="0" fillId="40" borderId="10" xfId="0" applyFill="1" applyBorder="1" applyAlignment="1">
      <alignment horizontal="center" wrapText="1"/>
    </xf>
    <xf numFmtId="0" fontId="0" fillId="40" borderId="10" xfId="0" applyFill="1" applyBorder="1" applyAlignment="1">
      <alignment horizontal="center"/>
    </xf>
    <xf numFmtId="164" fontId="0" fillId="40" borderId="10" xfId="0" applyNumberFormat="1" applyFill="1" applyBorder="1" applyAlignment="1">
      <alignment horizontal="center"/>
    </xf>
    <xf numFmtId="166" fontId="2" fillId="40" borderId="10" xfId="0" applyNumberFormat="1" applyFont="1" applyFill="1" applyBorder="1" applyAlignment="1">
      <alignment horizontal="center"/>
    </xf>
    <xf numFmtId="166" fontId="2" fillId="40" borderId="10" xfId="0" applyNumberFormat="1" applyFont="1" applyFill="1" applyBorder="1" applyAlignment="1">
      <alignment horizontal="center"/>
    </xf>
    <xf numFmtId="4" fontId="2" fillId="39" borderId="13" xfId="0" applyNumberFormat="1" applyFont="1" applyFill="1" applyBorder="1" applyAlignment="1">
      <alignment horizontal="center"/>
    </xf>
    <xf numFmtId="4" fontId="2" fillId="39" borderId="13" xfId="0" applyNumberFormat="1" applyFont="1" applyFill="1" applyBorder="1" applyAlignment="1">
      <alignment horizontal="center"/>
    </xf>
    <xf numFmtId="171" fontId="0" fillId="39" borderId="10" xfId="0" applyNumberFormat="1" applyFill="1" applyBorder="1" applyAlignment="1">
      <alignment horizontal="center"/>
    </xf>
    <xf numFmtId="171" fontId="19" fillId="39" borderId="10" xfId="0" applyNumberFormat="1" applyFont="1" applyFill="1" applyBorder="1" applyAlignment="1">
      <alignment horizontal="center" wrapText="1"/>
    </xf>
    <xf numFmtId="172" fontId="18" fillId="39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3" fillId="39" borderId="13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13" fillId="39" borderId="42" xfId="0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0" fontId="13" fillId="39" borderId="44" xfId="0" applyFont="1" applyFill="1" applyBorder="1" applyAlignment="1">
      <alignment horizontal="center"/>
    </xf>
    <xf numFmtId="0" fontId="13" fillId="39" borderId="45" xfId="0" applyFont="1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313" t="s">
        <v>96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4:15" ht="12.75">
      <c r="N6">
        <v>24.91</v>
      </c>
      <c r="O6">
        <v>210.51</v>
      </c>
    </row>
    <row r="7" spans="1:48" ht="13.5" customHeight="1" thickBot="1">
      <c r="A7" s="305" t="s">
        <v>0</v>
      </c>
      <c r="B7" s="305" t="s">
        <v>1</v>
      </c>
      <c r="C7" s="305" t="s">
        <v>77</v>
      </c>
      <c r="D7" s="314" t="s">
        <v>6</v>
      </c>
      <c r="E7" s="315"/>
      <c r="F7" s="316"/>
      <c r="G7" s="305" t="s">
        <v>59</v>
      </c>
      <c r="H7" s="305" t="s">
        <v>90</v>
      </c>
      <c r="I7" s="12"/>
      <c r="J7" s="317"/>
      <c r="K7" s="317"/>
      <c r="L7" s="317"/>
      <c r="M7" s="307" t="s">
        <v>5</v>
      </c>
      <c r="N7" s="308"/>
      <c r="O7" s="308"/>
      <c r="P7" s="308"/>
      <c r="Q7" s="309"/>
      <c r="R7" s="309"/>
      <c r="S7" s="310"/>
      <c r="T7" s="303" t="s">
        <v>87</v>
      </c>
      <c r="U7" s="300" t="s">
        <v>7</v>
      </c>
      <c r="V7" s="301"/>
      <c r="W7" s="302"/>
      <c r="X7" s="291" t="s">
        <v>11</v>
      </c>
      <c r="Y7" s="292"/>
      <c r="Z7" s="292"/>
      <c r="AA7" s="293"/>
      <c r="AB7" s="293"/>
      <c r="AC7" s="293"/>
      <c r="AD7" s="293"/>
      <c r="AE7" s="294"/>
      <c r="AF7" s="71"/>
      <c r="AG7" s="58"/>
      <c r="AH7" s="58"/>
      <c r="AI7" s="58"/>
      <c r="AJ7" s="97"/>
      <c r="AK7" s="97"/>
      <c r="AL7" s="295" t="s">
        <v>63</v>
      </c>
      <c r="AM7" s="296"/>
      <c r="AN7" s="296"/>
      <c r="AO7" s="296"/>
      <c r="AP7" s="296"/>
      <c r="AQ7" s="297"/>
      <c r="AR7" s="95"/>
      <c r="AS7" s="134"/>
      <c r="AT7" s="311" t="s">
        <v>88</v>
      </c>
      <c r="AU7" s="305" t="s">
        <v>0</v>
      </c>
      <c r="AV7" s="305" t="s">
        <v>1</v>
      </c>
    </row>
    <row r="8" spans="1:48" ht="100.5" customHeight="1">
      <c r="A8" s="306"/>
      <c r="B8" s="306"/>
      <c r="C8" s="306"/>
      <c r="D8" s="12" t="s">
        <v>2</v>
      </c>
      <c r="E8" s="12" t="s">
        <v>3</v>
      </c>
      <c r="F8" s="10" t="s">
        <v>10</v>
      </c>
      <c r="G8" s="306"/>
      <c r="H8" s="306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304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312"/>
      <c r="AU8" s="306"/>
      <c r="AV8" s="306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98" t="s">
        <v>91</v>
      </c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X228"/>
  <sheetViews>
    <sheetView tabSelected="1" zoomScalePageLayoutView="0" workbookViewId="0" topLeftCell="W31">
      <selection activeCell="AE49" sqref="AE49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5" width="18.25390625" style="0" customWidth="1"/>
    <col min="6" max="6" width="14.375" style="0" customWidth="1"/>
    <col min="7" max="7" width="12.125" style="272" customWidth="1"/>
    <col min="8" max="9" width="12.125" style="0" customWidth="1"/>
    <col min="10" max="15" width="11.625" style="0" customWidth="1"/>
    <col min="17" max="17" width="11.75390625" style="0" customWidth="1"/>
    <col min="18" max="18" width="15.75390625" style="0" customWidth="1"/>
    <col min="19" max="19" width="14.25390625" style="0" customWidth="1"/>
    <col min="20" max="20" width="14.75390625" style="0" customWidth="1"/>
    <col min="21" max="21" width="19.625" style="0" customWidth="1"/>
    <col min="22" max="22" width="24.00390625" style="0" customWidth="1"/>
    <col min="23" max="24" width="12.25390625" style="0" customWidth="1"/>
    <col min="25" max="25" width="16.25390625" style="0" customWidth="1"/>
    <col min="26" max="26" width="14.625" style="0" customWidth="1"/>
    <col min="27" max="27" width="16.75390625" style="272" customWidth="1"/>
    <col min="28" max="30" width="12.25390625" style="0" customWidth="1"/>
    <col min="31" max="31" width="11.75390625" style="0" customWidth="1"/>
    <col min="32" max="32" width="12.00390625" style="0" hidden="1" customWidth="1"/>
    <col min="33" max="36" width="11.25390625" style="0" customWidth="1"/>
    <col min="37" max="37" width="11.375" style="0" customWidth="1"/>
    <col min="38" max="38" width="11.375" style="272" customWidth="1"/>
    <col min="39" max="39" width="11.375" style="0" customWidth="1"/>
    <col min="40" max="44" width="11.25390625" style="0" customWidth="1"/>
    <col min="45" max="47" width="13.625" style="0" customWidth="1"/>
    <col min="48" max="48" width="11.25390625" style="0" customWidth="1"/>
    <col min="49" max="49" width="22.125" style="0" customWidth="1"/>
    <col min="50" max="50" width="11.25390625" style="0" hidden="1" customWidth="1"/>
    <col min="51" max="51" width="11.25390625" style="0" customWidth="1"/>
    <col min="52" max="60" width="12.125" style="0" customWidth="1"/>
    <col min="63" max="65" width="11.75390625" style="0" customWidth="1"/>
    <col min="66" max="66" width="10.875" style="0" customWidth="1"/>
    <col min="67" max="67" width="11.375" style="0" customWidth="1"/>
    <col min="68" max="68" width="12.75390625" style="0" customWidth="1"/>
    <col min="69" max="69" width="11.375" style="0" customWidth="1"/>
    <col min="72" max="72" width="10.625" style="0" customWidth="1"/>
    <col min="73" max="73" width="10.00390625" style="0" customWidth="1"/>
    <col min="74" max="74" width="10.75390625" style="0" customWidth="1"/>
    <col min="75" max="75" width="11.625" style="0" customWidth="1"/>
    <col min="77" max="77" width="10.375" style="0" customWidth="1"/>
    <col min="85" max="85" width="10.125" style="0" customWidth="1"/>
    <col min="90" max="90" width="11.875" style="0" customWidth="1"/>
    <col min="91" max="91" width="12.25390625" style="0" customWidth="1"/>
    <col min="95" max="95" width="11.375" style="0" bestFit="1" customWidth="1"/>
    <col min="96" max="96" width="9.375" style="0" bestFit="1" customWidth="1"/>
    <col min="97" max="97" width="11.375" style="0" bestFit="1" customWidth="1"/>
  </cols>
  <sheetData>
    <row r="2" spans="2:36" ht="18">
      <c r="B2" s="330" t="s">
        <v>157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</row>
    <row r="3" spans="2:36" ht="18">
      <c r="B3" s="330" t="s">
        <v>113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157"/>
      <c r="AH3" s="157"/>
      <c r="AI3" s="157"/>
      <c r="AJ3" s="157"/>
    </row>
    <row r="4" spans="2:36" ht="18.75" thickBot="1">
      <c r="B4" s="157" t="s">
        <v>159</v>
      </c>
      <c r="C4" s="157"/>
      <c r="D4" s="157"/>
      <c r="E4" s="157"/>
      <c r="F4" s="157"/>
      <c r="G4" s="266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61"/>
      <c r="W4" s="161"/>
      <c r="X4" s="161"/>
      <c r="Y4" s="161"/>
      <c r="Z4" s="161"/>
      <c r="AA4" s="274"/>
      <c r="AB4" s="161"/>
      <c r="AC4" s="161"/>
      <c r="AD4" s="161"/>
      <c r="AE4" s="161"/>
      <c r="AF4" s="161"/>
      <c r="AG4" s="157"/>
      <c r="AH4" s="157"/>
      <c r="AI4" s="157"/>
      <c r="AJ4" s="157"/>
    </row>
    <row r="5" spans="1:102" ht="13.5" customHeight="1" thickBot="1">
      <c r="A5" s="326" t="s">
        <v>0</v>
      </c>
      <c r="B5" s="333" t="s">
        <v>1</v>
      </c>
      <c r="C5" s="336" t="s">
        <v>98</v>
      </c>
      <c r="D5" s="333" t="s">
        <v>99</v>
      </c>
      <c r="E5" s="263"/>
      <c r="F5" s="333" t="s">
        <v>102</v>
      </c>
      <c r="G5" s="350" t="s">
        <v>5</v>
      </c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2"/>
      <c r="AL5" s="339" t="s">
        <v>7</v>
      </c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1" t="s">
        <v>7</v>
      </c>
      <c r="AX5" s="341"/>
      <c r="AY5" s="341"/>
      <c r="AZ5" s="341"/>
      <c r="BA5" s="341"/>
      <c r="BB5" s="341"/>
      <c r="BC5" s="341"/>
      <c r="BD5" s="341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</row>
    <row r="6" spans="1:102" ht="12.75" customHeight="1">
      <c r="A6" s="327"/>
      <c r="B6" s="334"/>
      <c r="C6" s="337"/>
      <c r="D6" s="334"/>
      <c r="E6" s="264"/>
      <c r="F6" s="334"/>
      <c r="G6" s="321" t="s">
        <v>104</v>
      </c>
      <c r="H6" s="321"/>
      <c r="I6" s="321"/>
      <c r="J6" s="320" t="s">
        <v>105</v>
      </c>
      <c r="K6" s="322" t="s">
        <v>131</v>
      </c>
      <c r="L6" s="322" t="s">
        <v>132</v>
      </c>
      <c r="M6" s="324" t="s">
        <v>141</v>
      </c>
      <c r="N6" s="320" t="s">
        <v>114</v>
      </c>
      <c r="O6" s="332" t="s">
        <v>115</v>
      </c>
      <c r="P6" s="320" t="s">
        <v>106</v>
      </c>
      <c r="Q6" s="320" t="s">
        <v>107</v>
      </c>
      <c r="R6" s="237"/>
      <c r="S6" s="320" t="s">
        <v>108</v>
      </c>
      <c r="T6" s="320" t="s">
        <v>117</v>
      </c>
      <c r="U6" s="332" t="s">
        <v>118</v>
      </c>
      <c r="V6" s="331" t="s">
        <v>1</v>
      </c>
      <c r="W6" s="343" t="s">
        <v>125</v>
      </c>
      <c r="X6" s="344"/>
      <c r="Y6" s="344"/>
      <c r="Z6" s="344"/>
      <c r="AA6" s="344"/>
      <c r="AB6" s="344"/>
      <c r="AC6" s="344"/>
      <c r="AD6" s="344"/>
      <c r="AE6" s="345"/>
      <c r="AF6" s="346"/>
      <c r="AG6" s="347" t="s">
        <v>126</v>
      </c>
      <c r="AH6" s="348"/>
      <c r="AI6" s="348"/>
      <c r="AJ6" s="348"/>
      <c r="AK6" s="349"/>
      <c r="AL6" s="341" t="s">
        <v>146</v>
      </c>
      <c r="AM6" s="341"/>
      <c r="AN6" s="341"/>
      <c r="AO6" s="339" t="s">
        <v>145</v>
      </c>
      <c r="AP6" s="340"/>
      <c r="AQ6" s="342"/>
      <c r="AR6" s="180"/>
      <c r="AS6" s="180"/>
      <c r="AT6" s="262"/>
      <c r="AU6" s="228"/>
      <c r="AV6" s="180"/>
      <c r="AW6" s="220"/>
      <c r="AX6" s="180"/>
      <c r="AY6" s="191"/>
      <c r="AZ6" s="191"/>
      <c r="BA6" s="191"/>
      <c r="BB6" s="191"/>
      <c r="BC6" s="191"/>
      <c r="BD6" s="191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</row>
    <row r="7" spans="1:102" ht="108" customHeight="1">
      <c r="A7" s="328"/>
      <c r="B7" s="335"/>
      <c r="C7" s="338"/>
      <c r="D7" s="335"/>
      <c r="E7" s="265"/>
      <c r="F7" s="335"/>
      <c r="G7" s="267" t="s">
        <v>103</v>
      </c>
      <c r="H7" s="238" t="s">
        <v>109</v>
      </c>
      <c r="I7" s="238" t="s">
        <v>122</v>
      </c>
      <c r="J7" s="320"/>
      <c r="K7" s="322"/>
      <c r="L7" s="323"/>
      <c r="M7" s="325"/>
      <c r="N7" s="320"/>
      <c r="O7" s="332"/>
      <c r="P7" s="320"/>
      <c r="Q7" s="320"/>
      <c r="R7" s="227" t="s">
        <v>116</v>
      </c>
      <c r="S7" s="320"/>
      <c r="T7" s="320"/>
      <c r="U7" s="332"/>
      <c r="V7" s="331"/>
      <c r="W7" s="239" t="s">
        <v>110</v>
      </c>
      <c r="X7" s="227" t="s">
        <v>119</v>
      </c>
      <c r="Y7" s="227" t="s">
        <v>123</v>
      </c>
      <c r="Z7" s="227" t="s">
        <v>124</v>
      </c>
      <c r="AA7" s="275" t="s">
        <v>111</v>
      </c>
      <c r="AB7" s="227" t="s">
        <v>112</v>
      </c>
      <c r="AC7" s="227" t="s">
        <v>138</v>
      </c>
      <c r="AD7" s="227" t="s">
        <v>120</v>
      </c>
      <c r="AE7" s="206" t="s">
        <v>158</v>
      </c>
      <c r="AF7" s="206" t="s">
        <v>121</v>
      </c>
      <c r="AG7" s="239" t="s">
        <v>112</v>
      </c>
      <c r="AH7" s="227" t="s">
        <v>127</v>
      </c>
      <c r="AI7" s="227" t="s">
        <v>128</v>
      </c>
      <c r="AJ7" s="227" t="s">
        <v>129</v>
      </c>
      <c r="AK7" s="196" t="s">
        <v>130</v>
      </c>
      <c r="AL7" s="281" t="s">
        <v>133</v>
      </c>
      <c r="AM7" s="213" t="s">
        <v>154</v>
      </c>
      <c r="AN7" s="213" t="s">
        <v>153</v>
      </c>
      <c r="AO7" s="229" t="s">
        <v>143</v>
      </c>
      <c r="AP7" s="229" t="s">
        <v>142</v>
      </c>
      <c r="AQ7" s="229" t="s">
        <v>144</v>
      </c>
      <c r="AR7" s="230" t="s">
        <v>147</v>
      </c>
      <c r="AS7" s="230" t="s">
        <v>148</v>
      </c>
      <c r="AT7" s="289" t="s">
        <v>161</v>
      </c>
      <c r="AU7" s="218" t="s">
        <v>149</v>
      </c>
      <c r="AV7" s="218" t="s">
        <v>150</v>
      </c>
      <c r="AW7" s="215"/>
      <c r="AX7" s="215"/>
      <c r="AY7" s="212" t="s">
        <v>134</v>
      </c>
      <c r="AZ7" s="213" t="s">
        <v>155</v>
      </c>
      <c r="BA7" s="212" t="s">
        <v>156</v>
      </c>
      <c r="BB7" s="212" t="s">
        <v>136</v>
      </c>
      <c r="BC7" s="212" t="s">
        <v>135</v>
      </c>
      <c r="BD7" s="212" t="s">
        <v>137</v>
      </c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</row>
    <row r="8" spans="1:102" ht="15.75" thickBot="1">
      <c r="A8" s="163">
        <v>1</v>
      </c>
      <c r="B8" s="164">
        <v>2</v>
      </c>
      <c r="C8" s="164" t="s">
        <v>100</v>
      </c>
      <c r="D8" s="164" t="s">
        <v>101</v>
      </c>
      <c r="E8" s="164"/>
      <c r="F8" s="164">
        <v>3</v>
      </c>
      <c r="G8" s="268">
        <v>4</v>
      </c>
      <c r="H8" s="240">
        <v>5</v>
      </c>
      <c r="I8" s="240">
        <v>6</v>
      </c>
      <c r="J8" s="222">
        <v>7</v>
      </c>
      <c r="K8" s="222">
        <v>8</v>
      </c>
      <c r="L8" s="222">
        <v>9</v>
      </c>
      <c r="M8" s="222" t="s">
        <v>140</v>
      </c>
      <c r="N8" s="222">
        <v>10</v>
      </c>
      <c r="O8" s="222">
        <v>11</v>
      </c>
      <c r="P8" s="222">
        <v>12</v>
      </c>
      <c r="Q8" s="222">
        <v>13</v>
      </c>
      <c r="R8" s="222">
        <v>14</v>
      </c>
      <c r="S8" s="222">
        <v>15</v>
      </c>
      <c r="T8" s="222">
        <v>16</v>
      </c>
      <c r="U8" s="241">
        <v>17</v>
      </c>
      <c r="V8" s="242">
        <v>18</v>
      </c>
      <c r="W8" s="243">
        <v>19</v>
      </c>
      <c r="X8" s="222">
        <v>20</v>
      </c>
      <c r="Y8" s="222" t="s">
        <v>78</v>
      </c>
      <c r="Z8" s="222" t="s">
        <v>79</v>
      </c>
      <c r="AA8" s="276">
        <v>21</v>
      </c>
      <c r="AB8" s="222">
        <v>22</v>
      </c>
      <c r="AC8" s="222">
        <v>23</v>
      </c>
      <c r="AD8" s="222">
        <v>24</v>
      </c>
      <c r="AE8" s="242">
        <v>25</v>
      </c>
      <c r="AF8" s="244">
        <v>25</v>
      </c>
      <c r="AG8" s="197">
        <v>26</v>
      </c>
      <c r="AH8" s="195">
        <v>27</v>
      </c>
      <c r="AI8" s="195">
        <v>28</v>
      </c>
      <c r="AJ8" s="195">
        <v>29</v>
      </c>
      <c r="AK8" s="209">
        <v>30</v>
      </c>
      <c r="AL8" s="282">
        <v>31</v>
      </c>
      <c r="AM8" s="228">
        <v>32</v>
      </c>
      <c r="AN8" s="228">
        <v>33</v>
      </c>
      <c r="AO8" s="231">
        <v>34</v>
      </c>
      <c r="AP8" s="231">
        <v>35</v>
      </c>
      <c r="AQ8" s="231">
        <v>36</v>
      </c>
      <c r="AR8" s="232">
        <v>37</v>
      </c>
      <c r="AS8" s="231">
        <v>38</v>
      </c>
      <c r="AT8" s="262" t="s">
        <v>160</v>
      </c>
      <c r="AU8" s="216">
        <v>39</v>
      </c>
      <c r="AV8" s="216">
        <v>40</v>
      </c>
      <c r="AW8" s="216"/>
      <c r="AX8" s="216"/>
      <c r="AY8" s="221">
        <v>41</v>
      </c>
      <c r="AZ8" s="221">
        <v>42</v>
      </c>
      <c r="BA8" s="221">
        <v>36</v>
      </c>
      <c r="BB8" s="221">
        <v>37</v>
      </c>
      <c r="BC8" s="221">
        <v>38</v>
      </c>
      <c r="BD8" s="221">
        <v>39</v>
      </c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</row>
    <row r="9" spans="1:102" ht="15.75">
      <c r="A9" s="165">
        <v>1</v>
      </c>
      <c r="B9" s="166" t="s">
        <v>12</v>
      </c>
      <c r="C9" s="43">
        <v>3210.7</v>
      </c>
      <c r="D9" s="179">
        <v>403.5</v>
      </c>
      <c r="E9" s="179">
        <f>C9+D9</f>
        <v>3614.2</v>
      </c>
      <c r="F9" s="43">
        <f aca="true" t="shared" si="0" ref="F9:F14">C9+D9</f>
        <v>3614.2</v>
      </c>
      <c r="G9" s="269">
        <v>269</v>
      </c>
      <c r="H9" s="171">
        <f>O9*D9+S9</f>
        <v>4.11</v>
      </c>
      <c r="I9" s="171">
        <f>O9*C9+T9+Q9</f>
        <v>264.9</v>
      </c>
      <c r="J9" s="181">
        <v>133</v>
      </c>
      <c r="K9" s="210">
        <v>0.05</v>
      </c>
      <c r="L9" s="210">
        <v>302.8</v>
      </c>
      <c r="M9" s="210">
        <f>F9+L9</f>
        <v>3917</v>
      </c>
      <c r="N9" s="210">
        <f>K9*L9</f>
        <v>15.14</v>
      </c>
      <c r="O9" s="245">
        <f>N9/F9</f>
        <v>0.004189</v>
      </c>
      <c r="P9" s="181">
        <v>44</v>
      </c>
      <c r="Q9" s="181">
        <v>43.91</v>
      </c>
      <c r="R9" s="246">
        <f>J9-P9</f>
        <v>89</v>
      </c>
      <c r="S9" s="181">
        <v>2.415</v>
      </c>
      <c r="T9" s="188">
        <f aca="true" t="shared" si="1" ref="T9:T53">G9-Q9-S9-N9</f>
        <v>207.54</v>
      </c>
      <c r="U9" s="189">
        <f>T9/R9</f>
        <v>2.33</v>
      </c>
      <c r="V9" s="247" t="s">
        <v>12</v>
      </c>
      <c r="W9" s="248">
        <v>13.11</v>
      </c>
      <c r="X9" s="249">
        <f>W9*I9</f>
        <v>3472.84</v>
      </c>
      <c r="Y9" s="223">
        <f>AA9*I9/G9</f>
        <v>19.18</v>
      </c>
      <c r="Z9" s="223">
        <f>AA9*H9/G9</f>
        <v>0.298</v>
      </c>
      <c r="AA9" s="277">
        <v>19.477</v>
      </c>
      <c r="AB9" s="249">
        <v>826</v>
      </c>
      <c r="AC9" s="171">
        <f>AB9*Y9</f>
        <v>15842.68</v>
      </c>
      <c r="AD9" s="249">
        <f>X9+AC9</f>
        <v>19315.52</v>
      </c>
      <c r="AE9" s="353">
        <f>(AA9*AB9+G9*W9)/G9</f>
        <v>72.92</v>
      </c>
      <c r="AF9" s="250">
        <f>AD9/I9</f>
        <v>72.92</v>
      </c>
      <c r="AG9" s="198">
        <v>1590.78</v>
      </c>
      <c r="AH9" s="188">
        <f>AG9*Z9</f>
        <v>474.05</v>
      </c>
      <c r="AI9" s="188">
        <f>W9*H9</f>
        <v>53.88</v>
      </c>
      <c r="AJ9" s="194">
        <f>AI9+AH9</f>
        <v>527.93</v>
      </c>
      <c r="AK9" s="210">
        <f>AJ9/H9</f>
        <v>128.45</v>
      </c>
      <c r="AL9" s="282">
        <v>152.05</v>
      </c>
      <c r="AM9" s="182">
        <f>AL9-AN9</f>
        <v>135.075</v>
      </c>
      <c r="AN9" s="182">
        <f>(AU9+AV9)*D9</f>
        <v>16.975</v>
      </c>
      <c r="AO9" s="233">
        <v>100</v>
      </c>
      <c r="AP9" s="233">
        <f>F9/M9*100</f>
        <v>92.26959</v>
      </c>
      <c r="AQ9" s="234">
        <f>AO9-AP9</f>
        <v>7.73041</v>
      </c>
      <c r="AR9" s="235">
        <f>AL9*AP9/100</f>
        <v>140.296</v>
      </c>
      <c r="AS9" s="235">
        <f>AL9*AQ9/100</f>
        <v>11.754</v>
      </c>
      <c r="AT9" s="290">
        <f>AL9/F9</f>
        <v>0.04207</v>
      </c>
      <c r="AU9" s="219">
        <f>AR9/F9</f>
        <v>0.03882</v>
      </c>
      <c r="AV9" s="219">
        <f>AS9/F9</f>
        <v>0.00325</v>
      </c>
      <c r="AW9" s="203" t="s">
        <v>12</v>
      </c>
      <c r="AX9" s="217"/>
      <c r="AY9" s="193">
        <v>826</v>
      </c>
      <c r="AZ9" s="193">
        <f>AY9*AM9</f>
        <v>111571.95</v>
      </c>
      <c r="BA9" s="193">
        <f aca="true" t="shared" si="2" ref="BA9:BA53">AZ9/C9</f>
        <v>34.75</v>
      </c>
      <c r="BB9" s="182">
        <f aca="true" t="shared" si="3" ref="BB9:BB53">AM9+Y9</f>
        <v>154.255</v>
      </c>
      <c r="BC9" s="182">
        <f>AN9+Z9</f>
        <v>17.273</v>
      </c>
      <c r="BD9" s="182">
        <f>BB9+BC9</f>
        <v>171.528</v>
      </c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</row>
    <row r="10" spans="1:102" ht="15.75">
      <c r="A10" s="167">
        <v>2</v>
      </c>
      <c r="B10" s="168" t="s">
        <v>13</v>
      </c>
      <c r="C10" s="43">
        <v>3172.3</v>
      </c>
      <c r="D10" s="179">
        <v>371.4</v>
      </c>
      <c r="E10" s="179">
        <f aca="true" t="shared" si="4" ref="E10:E60">C10+D10</f>
        <v>3543.7</v>
      </c>
      <c r="F10" s="43">
        <f t="shared" si="0"/>
        <v>3543.7</v>
      </c>
      <c r="G10" s="270">
        <v>578.38</v>
      </c>
      <c r="H10" s="171">
        <f aca="true" t="shared" si="5" ref="H10:H58">O10*D10+S10</f>
        <v>3.14</v>
      </c>
      <c r="I10" s="171">
        <f aca="true" t="shared" si="6" ref="I10:I58">O10*C10+T10+Q10</f>
        <v>575.24</v>
      </c>
      <c r="J10" s="228">
        <v>131</v>
      </c>
      <c r="K10" s="210">
        <v>0.05</v>
      </c>
      <c r="L10" s="187">
        <v>319.6</v>
      </c>
      <c r="M10" s="210">
        <f aca="true" t="shared" si="7" ref="M10:M60">F10+L10</f>
        <v>3863.3</v>
      </c>
      <c r="N10" s="210">
        <f aca="true" t="shared" si="8" ref="N10:N58">K10*L10</f>
        <v>15.98</v>
      </c>
      <c r="O10" s="245">
        <f aca="true" t="shared" si="9" ref="O10:O60">N10/F10</f>
        <v>0.004509</v>
      </c>
      <c r="P10" s="228">
        <v>39</v>
      </c>
      <c r="Q10" s="228">
        <v>70.52</v>
      </c>
      <c r="R10" s="246">
        <f aca="true" t="shared" si="10" ref="R10:R60">J10-P10</f>
        <v>92</v>
      </c>
      <c r="S10" s="228">
        <v>1.464</v>
      </c>
      <c r="T10" s="188">
        <f t="shared" si="1"/>
        <v>490.42</v>
      </c>
      <c r="U10" s="189">
        <f aca="true" t="shared" si="11" ref="U10:U60">T10/R10</f>
        <v>5.33</v>
      </c>
      <c r="V10" s="251" t="s">
        <v>13</v>
      </c>
      <c r="W10" s="252">
        <v>13.11</v>
      </c>
      <c r="X10" s="249">
        <f aca="true" t="shared" si="12" ref="X10:X53">W10*I10</f>
        <v>7541.4</v>
      </c>
      <c r="Y10" s="223">
        <f aca="true" t="shared" si="13" ref="Y10:Y58">AA10*I10/G10</f>
        <v>40.71</v>
      </c>
      <c r="Z10" s="223">
        <f aca="true" t="shared" si="14" ref="Z10:Z58">AA10*H10/G10</f>
        <v>0.222</v>
      </c>
      <c r="AA10" s="277">
        <v>40.932</v>
      </c>
      <c r="AB10" s="171">
        <v>826</v>
      </c>
      <c r="AC10" s="171">
        <f aca="true" t="shared" si="15" ref="AC10:AC53">AB10*Y10</f>
        <v>33626.46</v>
      </c>
      <c r="AD10" s="171">
        <f aca="true" t="shared" si="16" ref="AD10:AD60">X10+AC10</f>
        <v>41167.86</v>
      </c>
      <c r="AE10" s="353">
        <f aca="true" t="shared" si="17" ref="AE10:AE58">(AA10*AB10+G10*W10)/G10</f>
        <v>71.57</v>
      </c>
      <c r="AF10" s="250">
        <f aca="true" t="shared" si="18" ref="AF10:AF60">AD10/I10</f>
        <v>71.57</v>
      </c>
      <c r="AG10" s="199">
        <v>1590.78</v>
      </c>
      <c r="AH10" s="193">
        <f aca="true" t="shared" si="19" ref="AH10:AH60">AG10*Z10</f>
        <v>353.15</v>
      </c>
      <c r="AI10" s="193">
        <f aca="true" t="shared" si="20" ref="AI10:AI60">W10*H10</f>
        <v>41.17</v>
      </c>
      <c r="AJ10" s="192">
        <f aca="true" t="shared" si="21" ref="AJ10:AJ60">AI10+AH10</f>
        <v>394.32</v>
      </c>
      <c r="AK10" s="187">
        <f aca="true" t="shared" si="22" ref="AK10:AK60">AJ10/H10</f>
        <v>125.58</v>
      </c>
      <c r="AL10" s="282">
        <v>109.165</v>
      </c>
      <c r="AM10" s="182">
        <f aca="true" t="shared" si="23" ref="AM10:AM53">AL10-AN10</f>
        <v>97.722</v>
      </c>
      <c r="AN10" s="182">
        <f aca="true" t="shared" si="24" ref="AN10:AN60">(AU10+AV10)*D10</f>
        <v>11.443</v>
      </c>
      <c r="AO10" s="233">
        <v>100</v>
      </c>
      <c r="AP10" s="233">
        <f aca="true" t="shared" si="25" ref="AP10:AP58">F10/M10*100</f>
        <v>91.72728</v>
      </c>
      <c r="AQ10" s="234">
        <f aca="true" t="shared" si="26" ref="AQ10:AQ58">AO10-AP10</f>
        <v>8.27272</v>
      </c>
      <c r="AR10" s="235">
        <f aca="true" t="shared" si="27" ref="AR10:AR58">AL10*AP10/100</f>
        <v>100.134</v>
      </c>
      <c r="AS10" s="235">
        <f aca="true" t="shared" si="28" ref="AS10:AS58">AL10*AQ10/100</f>
        <v>9.031</v>
      </c>
      <c r="AT10" s="290">
        <f aca="true" t="shared" si="29" ref="AT10:AT53">AL10/F10</f>
        <v>0.03081</v>
      </c>
      <c r="AU10" s="219">
        <f aca="true" t="shared" si="30" ref="AU10:AU60">AR10/F10</f>
        <v>0.02826</v>
      </c>
      <c r="AV10" s="219">
        <f aca="true" t="shared" si="31" ref="AV10:AV60">AS10/F10</f>
        <v>0.00255</v>
      </c>
      <c r="AW10" s="204" t="s">
        <v>13</v>
      </c>
      <c r="AX10" s="217"/>
      <c r="AY10" s="193">
        <v>826</v>
      </c>
      <c r="AZ10" s="193">
        <f aca="true" t="shared" si="32" ref="AZ10:AZ60">AY10*AM10</f>
        <v>80718.37</v>
      </c>
      <c r="BA10" s="193">
        <f t="shared" si="2"/>
        <v>25.44</v>
      </c>
      <c r="BB10" s="182">
        <f t="shared" si="3"/>
        <v>138.432</v>
      </c>
      <c r="BC10" s="182">
        <f aca="true" t="shared" si="33" ref="BC10:BC53">AN10+Z10</f>
        <v>11.665</v>
      </c>
      <c r="BD10" s="182">
        <f aca="true" t="shared" si="34" ref="BD10:BD60">BB10+BC10</f>
        <v>150.097</v>
      </c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</row>
    <row r="11" spans="1:102" ht="15.75">
      <c r="A11" s="162">
        <v>3</v>
      </c>
      <c r="B11" s="168" t="s">
        <v>14</v>
      </c>
      <c r="C11" s="43">
        <v>3843.9</v>
      </c>
      <c r="D11" s="179"/>
      <c r="E11" s="179">
        <f t="shared" si="4"/>
        <v>3843.9</v>
      </c>
      <c r="F11" s="43">
        <f t="shared" si="0"/>
        <v>3843.9</v>
      </c>
      <c r="G11" s="270">
        <v>310.8</v>
      </c>
      <c r="H11" s="171">
        <f t="shared" si="5"/>
        <v>0</v>
      </c>
      <c r="I11" s="171">
        <f t="shared" si="6"/>
        <v>310.8</v>
      </c>
      <c r="J11" s="228">
        <v>163</v>
      </c>
      <c r="K11" s="210">
        <v>0.05</v>
      </c>
      <c r="L11" s="187">
        <v>449</v>
      </c>
      <c r="M11" s="210">
        <f t="shared" si="7"/>
        <v>4292.9</v>
      </c>
      <c r="N11" s="210">
        <f t="shared" si="8"/>
        <v>22.45</v>
      </c>
      <c r="O11" s="245">
        <f t="shared" si="9"/>
        <v>0.00584</v>
      </c>
      <c r="P11" s="228">
        <v>43</v>
      </c>
      <c r="Q11" s="228">
        <v>62.68</v>
      </c>
      <c r="R11" s="246">
        <f t="shared" si="10"/>
        <v>120</v>
      </c>
      <c r="S11" s="228"/>
      <c r="T11" s="188">
        <f t="shared" si="1"/>
        <v>225.67</v>
      </c>
      <c r="U11" s="189">
        <f t="shared" si="11"/>
        <v>1.88</v>
      </c>
      <c r="V11" s="251" t="s">
        <v>14</v>
      </c>
      <c r="W11" s="252">
        <v>13.11</v>
      </c>
      <c r="X11" s="249">
        <f t="shared" si="12"/>
        <v>4074.59</v>
      </c>
      <c r="Y11" s="223">
        <f t="shared" si="13"/>
        <v>22.548</v>
      </c>
      <c r="Z11" s="223">
        <f t="shared" si="14"/>
        <v>0</v>
      </c>
      <c r="AA11" s="277">
        <v>22.548</v>
      </c>
      <c r="AB11" s="171">
        <v>826</v>
      </c>
      <c r="AC11" s="171">
        <f t="shared" si="15"/>
        <v>18624.65</v>
      </c>
      <c r="AD11" s="171">
        <f t="shared" si="16"/>
        <v>22699.24</v>
      </c>
      <c r="AE11" s="353">
        <f t="shared" si="17"/>
        <v>73.03</v>
      </c>
      <c r="AF11" s="250">
        <f t="shared" si="18"/>
        <v>73.03</v>
      </c>
      <c r="AG11" s="199">
        <v>1590.78</v>
      </c>
      <c r="AH11" s="193">
        <f t="shared" si="19"/>
        <v>0</v>
      </c>
      <c r="AI11" s="193">
        <f t="shared" si="20"/>
        <v>0</v>
      </c>
      <c r="AJ11" s="192">
        <f t="shared" si="21"/>
        <v>0</v>
      </c>
      <c r="AK11" s="187" t="e">
        <f t="shared" si="22"/>
        <v>#DIV/0!</v>
      </c>
      <c r="AL11" s="283">
        <v>177.402</v>
      </c>
      <c r="AM11" s="182">
        <f t="shared" si="23"/>
        <v>177.402</v>
      </c>
      <c r="AN11" s="182">
        <f t="shared" si="24"/>
        <v>0</v>
      </c>
      <c r="AO11" s="233">
        <v>100</v>
      </c>
      <c r="AP11" s="233">
        <f t="shared" si="25"/>
        <v>89.54087</v>
      </c>
      <c r="AQ11" s="234">
        <f t="shared" si="26"/>
        <v>10.45913</v>
      </c>
      <c r="AR11" s="235">
        <f t="shared" si="27"/>
        <v>158.847</v>
      </c>
      <c r="AS11" s="235">
        <f t="shared" si="28"/>
        <v>18.555</v>
      </c>
      <c r="AT11" s="290">
        <f t="shared" si="29"/>
        <v>0.04615</v>
      </c>
      <c r="AU11" s="219">
        <f t="shared" si="30"/>
        <v>0.04132</v>
      </c>
      <c r="AV11" s="219">
        <f t="shared" si="31"/>
        <v>0.00483</v>
      </c>
      <c r="AW11" s="204" t="s">
        <v>14</v>
      </c>
      <c r="AX11" s="217"/>
      <c r="AY11" s="193">
        <v>826</v>
      </c>
      <c r="AZ11" s="193">
        <f t="shared" si="32"/>
        <v>146534.05</v>
      </c>
      <c r="BA11" s="193">
        <f t="shared" si="2"/>
        <v>38.12</v>
      </c>
      <c r="BB11" s="182">
        <f t="shared" si="3"/>
        <v>199.95</v>
      </c>
      <c r="BC11" s="182">
        <f t="shared" si="33"/>
        <v>0</v>
      </c>
      <c r="BD11" s="182">
        <f t="shared" si="34"/>
        <v>199.95</v>
      </c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</row>
    <row r="12" spans="1:102" ht="15.75">
      <c r="A12" s="162">
        <v>4</v>
      </c>
      <c r="B12" s="168" t="s">
        <v>15</v>
      </c>
      <c r="C12" s="43">
        <v>3423.1</v>
      </c>
      <c r="D12" s="179">
        <v>117</v>
      </c>
      <c r="E12" s="179">
        <f t="shared" si="4"/>
        <v>3540.1</v>
      </c>
      <c r="F12" s="43">
        <f t="shared" si="0"/>
        <v>3540.1</v>
      </c>
      <c r="G12" s="270">
        <v>562.41</v>
      </c>
      <c r="H12" s="171">
        <f t="shared" si="5"/>
        <v>1.54</v>
      </c>
      <c r="I12" s="171">
        <f t="shared" si="6"/>
        <v>560.86</v>
      </c>
      <c r="J12" s="228">
        <v>148</v>
      </c>
      <c r="K12" s="210">
        <v>0.05</v>
      </c>
      <c r="L12" s="187">
        <v>410</v>
      </c>
      <c r="M12" s="210">
        <f t="shared" si="7"/>
        <v>3950.1</v>
      </c>
      <c r="N12" s="210">
        <f t="shared" si="8"/>
        <v>20.5</v>
      </c>
      <c r="O12" s="245">
        <f t="shared" si="9"/>
        <v>0.005791</v>
      </c>
      <c r="P12" s="228">
        <v>30</v>
      </c>
      <c r="Q12" s="228">
        <v>29.63</v>
      </c>
      <c r="R12" s="246">
        <f t="shared" si="10"/>
        <v>118</v>
      </c>
      <c r="S12" s="228">
        <v>0.866</v>
      </c>
      <c r="T12" s="188">
        <f t="shared" si="1"/>
        <v>511.41</v>
      </c>
      <c r="U12" s="189">
        <f t="shared" si="11"/>
        <v>4.33</v>
      </c>
      <c r="V12" s="251" t="s">
        <v>15</v>
      </c>
      <c r="W12" s="252">
        <v>13.11</v>
      </c>
      <c r="X12" s="249">
        <f t="shared" si="12"/>
        <v>7352.87</v>
      </c>
      <c r="Y12" s="223">
        <f t="shared" si="13"/>
        <v>39.152</v>
      </c>
      <c r="Z12" s="223">
        <f t="shared" si="14"/>
        <v>0.108</v>
      </c>
      <c r="AA12" s="277">
        <v>39.26</v>
      </c>
      <c r="AB12" s="171">
        <v>826</v>
      </c>
      <c r="AC12" s="171">
        <f t="shared" si="15"/>
        <v>32339.55</v>
      </c>
      <c r="AD12" s="171">
        <f t="shared" si="16"/>
        <v>39692.42</v>
      </c>
      <c r="AE12" s="353">
        <f t="shared" si="17"/>
        <v>70.77</v>
      </c>
      <c r="AF12" s="250">
        <f t="shared" si="18"/>
        <v>70.77</v>
      </c>
      <c r="AG12" s="199">
        <v>1590.78</v>
      </c>
      <c r="AH12" s="193">
        <f t="shared" si="19"/>
        <v>171.8</v>
      </c>
      <c r="AI12" s="193">
        <f t="shared" si="20"/>
        <v>20.19</v>
      </c>
      <c r="AJ12" s="192">
        <f t="shared" si="21"/>
        <v>191.99</v>
      </c>
      <c r="AK12" s="187">
        <f t="shared" si="22"/>
        <v>124.67</v>
      </c>
      <c r="AL12" s="282">
        <v>105.548</v>
      </c>
      <c r="AM12" s="182">
        <f t="shared" si="23"/>
        <v>102.06</v>
      </c>
      <c r="AN12" s="182">
        <f t="shared" si="24"/>
        <v>3.488</v>
      </c>
      <c r="AO12" s="233">
        <v>100</v>
      </c>
      <c r="AP12" s="233">
        <f t="shared" si="25"/>
        <v>89.62052</v>
      </c>
      <c r="AQ12" s="234">
        <f t="shared" si="26"/>
        <v>10.37948</v>
      </c>
      <c r="AR12" s="235">
        <f t="shared" si="27"/>
        <v>94.593</v>
      </c>
      <c r="AS12" s="235">
        <f t="shared" si="28"/>
        <v>10.955</v>
      </c>
      <c r="AT12" s="290">
        <f t="shared" si="29"/>
        <v>0.02981</v>
      </c>
      <c r="AU12" s="219">
        <f t="shared" si="30"/>
        <v>0.02672</v>
      </c>
      <c r="AV12" s="219">
        <f t="shared" si="31"/>
        <v>0.00309</v>
      </c>
      <c r="AW12" s="204" t="s">
        <v>15</v>
      </c>
      <c r="AX12" s="217"/>
      <c r="AY12" s="193">
        <v>826</v>
      </c>
      <c r="AZ12" s="193">
        <f t="shared" si="32"/>
        <v>84301.56</v>
      </c>
      <c r="BA12" s="193">
        <f t="shared" si="2"/>
        <v>24.63</v>
      </c>
      <c r="BB12" s="182">
        <f t="shared" si="3"/>
        <v>141.212</v>
      </c>
      <c r="BC12" s="182">
        <f t="shared" si="33"/>
        <v>3.596</v>
      </c>
      <c r="BD12" s="182">
        <f t="shared" si="34"/>
        <v>144.808</v>
      </c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</row>
    <row r="13" spans="1:102" ht="15.75">
      <c r="A13" s="162">
        <v>5</v>
      </c>
      <c r="B13" s="168" t="s">
        <v>16</v>
      </c>
      <c r="C13" s="43">
        <v>3831.3</v>
      </c>
      <c r="D13" s="179"/>
      <c r="E13" s="179">
        <f t="shared" si="4"/>
        <v>3831.3</v>
      </c>
      <c r="F13" s="43">
        <f t="shared" si="0"/>
        <v>3831.3</v>
      </c>
      <c r="G13" s="270">
        <v>421.34</v>
      </c>
      <c r="H13" s="171">
        <f t="shared" si="5"/>
        <v>0</v>
      </c>
      <c r="I13" s="171">
        <f t="shared" si="6"/>
        <v>421.34</v>
      </c>
      <c r="J13" s="228">
        <v>170</v>
      </c>
      <c r="K13" s="210">
        <v>0.05</v>
      </c>
      <c r="L13" s="187">
        <v>425</v>
      </c>
      <c r="M13" s="210">
        <f t="shared" si="7"/>
        <v>4256.3</v>
      </c>
      <c r="N13" s="210">
        <f t="shared" si="8"/>
        <v>21.25</v>
      </c>
      <c r="O13" s="245">
        <f t="shared" si="9"/>
        <v>0.005546</v>
      </c>
      <c r="P13" s="228">
        <v>31</v>
      </c>
      <c r="Q13" s="228">
        <v>42.66</v>
      </c>
      <c r="R13" s="246">
        <f t="shared" si="10"/>
        <v>139</v>
      </c>
      <c r="S13" s="228"/>
      <c r="T13" s="188">
        <f t="shared" si="1"/>
        <v>357.43</v>
      </c>
      <c r="U13" s="189">
        <f t="shared" si="11"/>
        <v>2.57</v>
      </c>
      <c r="V13" s="251" t="s">
        <v>16</v>
      </c>
      <c r="W13" s="252">
        <v>13.11</v>
      </c>
      <c r="X13" s="249">
        <f t="shared" si="12"/>
        <v>5523.77</v>
      </c>
      <c r="Y13" s="223">
        <f t="shared" si="13"/>
        <v>30.78</v>
      </c>
      <c r="Z13" s="223">
        <f t="shared" si="14"/>
        <v>0</v>
      </c>
      <c r="AA13" s="277">
        <v>30.78</v>
      </c>
      <c r="AB13" s="171">
        <v>826</v>
      </c>
      <c r="AC13" s="171">
        <f t="shared" si="15"/>
        <v>25424.28</v>
      </c>
      <c r="AD13" s="171">
        <f t="shared" si="16"/>
        <v>30948.05</v>
      </c>
      <c r="AE13" s="353">
        <f t="shared" si="17"/>
        <v>73.45</v>
      </c>
      <c r="AF13" s="250">
        <f t="shared" si="18"/>
        <v>73.45</v>
      </c>
      <c r="AG13" s="199">
        <v>1590.78</v>
      </c>
      <c r="AH13" s="193">
        <f t="shared" si="19"/>
        <v>0</v>
      </c>
      <c r="AI13" s="193">
        <f t="shared" si="20"/>
        <v>0</v>
      </c>
      <c r="AJ13" s="192">
        <f t="shared" si="21"/>
        <v>0</v>
      </c>
      <c r="AK13" s="187" t="e">
        <f t="shared" si="22"/>
        <v>#DIV/0!</v>
      </c>
      <c r="AL13" s="282">
        <v>184.79</v>
      </c>
      <c r="AM13" s="182">
        <f t="shared" si="23"/>
        <v>184.79</v>
      </c>
      <c r="AN13" s="182">
        <f t="shared" si="24"/>
        <v>0</v>
      </c>
      <c r="AO13" s="233">
        <v>100</v>
      </c>
      <c r="AP13" s="233">
        <f t="shared" si="25"/>
        <v>90.0148</v>
      </c>
      <c r="AQ13" s="234">
        <f t="shared" si="26"/>
        <v>9.9852</v>
      </c>
      <c r="AR13" s="235">
        <f t="shared" si="27"/>
        <v>166.338</v>
      </c>
      <c r="AS13" s="235">
        <f t="shared" si="28"/>
        <v>18.452</v>
      </c>
      <c r="AT13" s="290">
        <f t="shared" si="29"/>
        <v>0.04823</v>
      </c>
      <c r="AU13" s="219">
        <f t="shared" si="30"/>
        <v>0.04342</v>
      </c>
      <c r="AV13" s="219">
        <f t="shared" si="31"/>
        <v>0.00482</v>
      </c>
      <c r="AW13" s="204" t="s">
        <v>16</v>
      </c>
      <c r="AX13" s="217"/>
      <c r="AY13" s="193">
        <v>826</v>
      </c>
      <c r="AZ13" s="193">
        <f t="shared" si="32"/>
        <v>152636.54</v>
      </c>
      <c r="BA13" s="193">
        <f t="shared" si="2"/>
        <v>39.84</v>
      </c>
      <c r="BB13" s="182">
        <f t="shared" si="3"/>
        <v>215.57</v>
      </c>
      <c r="BC13" s="182">
        <f t="shared" si="33"/>
        <v>0</v>
      </c>
      <c r="BD13" s="182">
        <f t="shared" si="34"/>
        <v>215.57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</row>
    <row r="14" spans="1:102" ht="15.75">
      <c r="A14" s="162">
        <v>6</v>
      </c>
      <c r="B14" s="168" t="s">
        <v>17</v>
      </c>
      <c r="C14" s="43">
        <v>3242.8</v>
      </c>
      <c r="D14" s="179">
        <v>284.6</v>
      </c>
      <c r="E14" s="179">
        <f t="shared" si="4"/>
        <v>3527.4</v>
      </c>
      <c r="F14" s="43">
        <f t="shared" si="0"/>
        <v>3527.4</v>
      </c>
      <c r="G14" s="270">
        <v>413.03</v>
      </c>
      <c r="H14" s="171">
        <f t="shared" si="5"/>
        <v>3.18</v>
      </c>
      <c r="I14" s="171">
        <f t="shared" si="6"/>
        <v>409.85</v>
      </c>
      <c r="J14" s="228">
        <v>133</v>
      </c>
      <c r="K14" s="210">
        <v>0.05</v>
      </c>
      <c r="L14" s="187">
        <v>313.9</v>
      </c>
      <c r="M14" s="210">
        <f t="shared" si="7"/>
        <v>3841.3</v>
      </c>
      <c r="N14" s="210">
        <f t="shared" si="8"/>
        <v>15.7</v>
      </c>
      <c r="O14" s="245">
        <f t="shared" si="9"/>
        <v>0.004451</v>
      </c>
      <c r="P14" s="228">
        <v>30</v>
      </c>
      <c r="Q14" s="228">
        <v>53.73</v>
      </c>
      <c r="R14" s="246">
        <f t="shared" si="10"/>
        <v>103</v>
      </c>
      <c r="S14" s="228">
        <v>1.915</v>
      </c>
      <c r="T14" s="188">
        <f t="shared" si="1"/>
        <v>341.69</v>
      </c>
      <c r="U14" s="189">
        <f t="shared" si="11"/>
        <v>3.32</v>
      </c>
      <c r="V14" s="251" t="s">
        <v>17</v>
      </c>
      <c r="W14" s="252">
        <v>13.11</v>
      </c>
      <c r="X14" s="249">
        <f t="shared" si="12"/>
        <v>5373.13</v>
      </c>
      <c r="Y14" s="223">
        <f t="shared" si="13"/>
        <v>29.077</v>
      </c>
      <c r="Z14" s="223">
        <f t="shared" si="14"/>
        <v>0.226</v>
      </c>
      <c r="AA14" s="277">
        <v>29.303</v>
      </c>
      <c r="AB14" s="171">
        <v>826</v>
      </c>
      <c r="AC14" s="171">
        <f t="shared" si="15"/>
        <v>24017.6</v>
      </c>
      <c r="AD14" s="171">
        <f t="shared" si="16"/>
        <v>29390.73</v>
      </c>
      <c r="AE14" s="353">
        <f t="shared" si="17"/>
        <v>71.71</v>
      </c>
      <c r="AF14" s="250">
        <f t="shared" si="18"/>
        <v>71.71</v>
      </c>
      <c r="AG14" s="199">
        <v>1590.78</v>
      </c>
      <c r="AH14" s="193">
        <f t="shared" si="19"/>
        <v>359.52</v>
      </c>
      <c r="AI14" s="193">
        <f t="shared" si="20"/>
        <v>41.69</v>
      </c>
      <c r="AJ14" s="192">
        <f t="shared" si="21"/>
        <v>401.21</v>
      </c>
      <c r="AK14" s="187">
        <f t="shared" si="22"/>
        <v>126.17</v>
      </c>
      <c r="AL14" s="283">
        <v>125.652</v>
      </c>
      <c r="AM14" s="182">
        <f t="shared" si="23"/>
        <v>115.515</v>
      </c>
      <c r="AN14" s="182">
        <f t="shared" si="24"/>
        <v>10.137</v>
      </c>
      <c r="AO14" s="233">
        <v>100</v>
      </c>
      <c r="AP14" s="233">
        <f t="shared" si="25"/>
        <v>91.82829</v>
      </c>
      <c r="AQ14" s="234">
        <f t="shared" si="26"/>
        <v>8.17171</v>
      </c>
      <c r="AR14" s="235">
        <f t="shared" si="27"/>
        <v>115.384</v>
      </c>
      <c r="AS14" s="235">
        <f t="shared" si="28"/>
        <v>10.268</v>
      </c>
      <c r="AT14" s="290">
        <f t="shared" si="29"/>
        <v>0.03562</v>
      </c>
      <c r="AU14" s="219">
        <f t="shared" si="30"/>
        <v>0.03271</v>
      </c>
      <c r="AV14" s="219">
        <f t="shared" si="31"/>
        <v>0.00291</v>
      </c>
      <c r="AW14" s="204" t="s">
        <v>17</v>
      </c>
      <c r="AX14" s="217"/>
      <c r="AY14" s="193">
        <v>826</v>
      </c>
      <c r="AZ14" s="193">
        <f t="shared" si="32"/>
        <v>95415.39</v>
      </c>
      <c r="BA14" s="193">
        <f t="shared" si="2"/>
        <v>29.42</v>
      </c>
      <c r="BB14" s="182">
        <f t="shared" si="3"/>
        <v>144.592</v>
      </c>
      <c r="BC14" s="182">
        <f t="shared" si="33"/>
        <v>10.363</v>
      </c>
      <c r="BD14" s="182">
        <f t="shared" si="34"/>
        <v>154.955</v>
      </c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</row>
    <row r="15" spans="1:102" ht="15.75">
      <c r="A15" s="162">
        <v>7</v>
      </c>
      <c r="B15" s="168" t="s">
        <v>18</v>
      </c>
      <c r="C15" s="43">
        <f aca="true" t="shared" si="35" ref="C15:C53">F15-D15</f>
        <v>3407.2</v>
      </c>
      <c r="D15" s="179">
        <v>41.3</v>
      </c>
      <c r="E15" s="179">
        <f t="shared" si="4"/>
        <v>3448.5</v>
      </c>
      <c r="F15" s="35">
        <v>3448.5</v>
      </c>
      <c r="G15" s="270">
        <v>338</v>
      </c>
      <c r="H15" s="171">
        <f t="shared" si="5"/>
        <v>0.38</v>
      </c>
      <c r="I15" s="171">
        <f t="shared" si="6"/>
        <v>337.63</v>
      </c>
      <c r="J15" s="228">
        <v>141</v>
      </c>
      <c r="K15" s="210">
        <v>0.05</v>
      </c>
      <c r="L15" s="187">
        <v>324</v>
      </c>
      <c r="M15" s="210">
        <f t="shared" si="7"/>
        <v>3772.5</v>
      </c>
      <c r="N15" s="210">
        <f t="shared" si="8"/>
        <v>16.2</v>
      </c>
      <c r="O15" s="245">
        <f t="shared" si="9"/>
        <v>0.004698</v>
      </c>
      <c r="P15" s="228">
        <v>45</v>
      </c>
      <c r="Q15" s="228">
        <v>82.46</v>
      </c>
      <c r="R15" s="246">
        <f t="shared" si="10"/>
        <v>96</v>
      </c>
      <c r="S15" s="228">
        <v>0.183</v>
      </c>
      <c r="T15" s="188">
        <f t="shared" si="1"/>
        <v>239.16</v>
      </c>
      <c r="U15" s="189">
        <f t="shared" si="11"/>
        <v>2.49</v>
      </c>
      <c r="V15" s="251" t="s">
        <v>18</v>
      </c>
      <c r="W15" s="252">
        <v>13.11</v>
      </c>
      <c r="X15" s="249">
        <f t="shared" si="12"/>
        <v>4426.33</v>
      </c>
      <c r="Y15" s="223">
        <f t="shared" si="13"/>
        <v>24.094</v>
      </c>
      <c r="Z15" s="223">
        <f t="shared" si="14"/>
        <v>0.027</v>
      </c>
      <c r="AA15" s="277">
        <v>24.12</v>
      </c>
      <c r="AB15" s="171">
        <v>826</v>
      </c>
      <c r="AC15" s="171">
        <f t="shared" si="15"/>
        <v>19901.64</v>
      </c>
      <c r="AD15" s="171">
        <f t="shared" si="16"/>
        <v>24327.97</v>
      </c>
      <c r="AE15" s="353">
        <f t="shared" si="17"/>
        <v>72.05</v>
      </c>
      <c r="AF15" s="250">
        <f t="shared" si="18"/>
        <v>72.06</v>
      </c>
      <c r="AG15" s="199">
        <v>1590.78</v>
      </c>
      <c r="AH15" s="193">
        <f t="shared" si="19"/>
        <v>42.95</v>
      </c>
      <c r="AI15" s="193">
        <f t="shared" si="20"/>
        <v>4.98</v>
      </c>
      <c r="AJ15" s="192">
        <f t="shared" si="21"/>
        <v>47.93</v>
      </c>
      <c r="AK15" s="187">
        <f t="shared" si="22"/>
        <v>126.13</v>
      </c>
      <c r="AL15" s="282">
        <v>131.398</v>
      </c>
      <c r="AM15" s="182">
        <f t="shared" si="23"/>
        <v>129.824</v>
      </c>
      <c r="AN15" s="182">
        <f t="shared" si="24"/>
        <v>1.574</v>
      </c>
      <c r="AO15" s="233">
        <v>100</v>
      </c>
      <c r="AP15" s="233">
        <f t="shared" si="25"/>
        <v>91.41153</v>
      </c>
      <c r="AQ15" s="234">
        <f t="shared" si="26"/>
        <v>8.58847</v>
      </c>
      <c r="AR15" s="235">
        <f t="shared" si="27"/>
        <v>120.113</v>
      </c>
      <c r="AS15" s="235">
        <f t="shared" si="28"/>
        <v>11.285</v>
      </c>
      <c r="AT15" s="290">
        <f t="shared" si="29"/>
        <v>0.0381</v>
      </c>
      <c r="AU15" s="219">
        <f t="shared" si="30"/>
        <v>0.03483</v>
      </c>
      <c r="AV15" s="219">
        <f t="shared" si="31"/>
        <v>0.00327</v>
      </c>
      <c r="AW15" s="204" t="s">
        <v>18</v>
      </c>
      <c r="AX15" s="217"/>
      <c r="AY15" s="193">
        <v>826</v>
      </c>
      <c r="AZ15" s="193">
        <f t="shared" si="32"/>
        <v>107234.62</v>
      </c>
      <c r="BA15" s="193">
        <f t="shared" si="2"/>
        <v>31.47</v>
      </c>
      <c r="BB15" s="182">
        <f t="shared" si="3"/>
        <v>153.918</v>
      </c>
      <c r="BC15" s="182">
        <f t="shared" si="33"/>
        <v>1.601</v>
      </c>
      <c r="BD15" s="182">
        <f t="shared" si="34"/>
        <v>155.519</v>
      </c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</row>
    <row r="16" spans="1:102" ht="15.75">
      <c r="A16" s="162">
        <v>8</v>
      </c>
      <c r="B16" s="168" t="s">
        <v>19</v>
      </c>
      <c r="C16" s="43">
        <v>3168.1</v>
      </c>
      <c r="D16" s="179">
        <v>318.4</v>
      </c>
      <c r="E16" s="179">
        <f t="shared" si="4"/>
        <v>3486.5</v>
      </c>
      <c r="F16" s="35">
        <f>C16+D16</f>
        <v>3486.5</v>
      </c>
      <c r="G16" s="270">
        <v>321</v>
      </c>
      <c r="H16" s="171">
        <f t="shared" si="5"/>
        <v>3.5</v>
      </c>
      <c r="I16" s="171">
        <f t="shared" si="6"/>
        <v>317.5</v>
      </c>
      <c r="J16" s="228">
        <v>137</v>
      </c>
      <c r="K16" s="210">
        <v>0.05</v>
      </c>
      <c r="L16" s="187">
        <v>308</v>
      </c>
      <c r="M16" s="210">
        <f t="shared" si="7"/>
        <v>3794.5</v>
      </c>
      <c r="N16" s="210">
        <f t="shared" si="8"/>
        <v>15.4</v>
      </c>
      <c r="O16" s="245">
        <f t="shared" si="9"/>
        <v>0.004417</v>
      </c>
      <c r="P16" s="228">
        <v>53</v>
      </c>
      <c r="Q16" s="228">
        <v>40.41</v>
      </c>
      <c r="R16" s="246">
        <f t="shared" si="10"/>
        <v>84</v>
      </c>
      <c r="S16" s="228">
        <v>2.095</v>
      </c>
      <c r="T16" s="188">
        <f t="shared" si="1"/>
        <v>263.1</v>
      </c>
      <c r="U16" s="189">
        <f t="shared" si="11"/>
        <v>3.13</v>
      </c>
      <c r="V16" s="251" t="s">
        <v>19</v>
      </c>
      <c r="W16" s="252">
        <v>13.11</v>
      </c>
      <c r="X16" s="249">
        <f t="shared" si="12"/>
        <v>4162.43</v>
      </c>
      <c r="Y16" s="223">
        <f t="shared" si="13"/>
        <v>22.871</v>
      </c>
      <c r="Z16" s="223">
        <f t="shared" si="14"/>
        <v>0.252</v>
      </c>
      <c r="AA16" s="277">
        <v>23.123</v>
      </c>
      <c r="AB16" s="171">
        <v>826</v>
      </c>
      <c r="AC16" s="171">
        <f t="shared" si="15"/>
        <v>18891.45</v>
      </c>
      <c r="AD16" s="171">
        <f t="shared" si="16"/>
        <v>23053.88</v>
      </c>
      <c r="AE16" s="353">
        <f t="shared" si="17"/>
        <v>72.61</v>
      </c>
      <c r="AF16" s="250">
        <f t="shared" si="18"/>
        <v>72.61</v>
      </c>
      <c r="AG16" s="199">
        <v>1590.78</v>
      </c>
      <c r="AH16" s="193">
        <f t="shared" si="19"/>
        <v>400.88</v>
      </c>
      <c r="AI16" s="193">
        <f t="shared" si="20"/>
        <v>45.89</v>
      </c>
      <c r="AJ16" s="192">
        <f t="shared" si="21"/>
        <v>446.77</v>
      </c>
      <c r="AK16" s="187">
        <f t="shared" si="22"/>
        <v>127.65</v>
      </c>
      <c r="AL16" s="282">
        <v>122.537</v>
      </c>
      <c r="AM16" s="182">
        <f t="shared" si="23"/>
        <v>111.348</v>
      </c>
      <c r="AN16" s="182">
        <f t="shared" si="24"/>
        <v>11.189</v>
      </c>
      <c r="AO16" s="233">
        <v>100</v>
      </c>
      <c r="AP16" s="233">
        <f t="shared" si="25"/>
        <v>91.88299</v>
      </c>
      <c r="AQ16" s="234">
        <f t="shared" si="26"/>
        <v>8.11701</v>
      </c>
      <c r="AR16" s="235">
        <f t="shared" si="27"/>
        <v>112.591</v>
      </c>
      <c r="AS16" s="235">
        <f t="shared" si="28"/>
        <v>9.946</v>
      </c>
      <c r="AT16" s="290">
        <f t="shared" si="29"/>
        <v>0.03515</v>
      </c>
      <c r="AU16" s="219">
        <f t="shared" si="30"/>
        <v>0.03229</v>
      </c>
      <c r="AV16" s="219">
        <f t="shared" si="31"/>
        <v>0.00285</v>
      </c>
      <c r="AW16" s="204" t="s">
        <v>19</v>
      </c>
      <c r="AX16" s="217"/>
      <c r="AY16" s="193">
        <v>826</v>
      </c>
      <c r="AZ16" s="193">
        <f t="shared" si="32"/>
        <v>91973.45</v>
      </c>
      <c r="BA16" s="193">
        <f t="shared" si="2"/>
        <v>29.03</v>
      </c>
      <c r="BB16" s="182">
        <f t="shared" si="3"/>
        <v>134.219</v>
      </c>
      <c r="BC16" s="182">
        <f t="shared" si="33"/>
        <v>11.441</v>
      </c>
      <c r="BD16" s="182">
        <f t="shared" si="34"/>
        <v>145.66</v>
      </c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</row>
    <row r="17" spans="1:102" ht="15.75">
      <c r="A17" s="162">
        <v>9</v>
      </c>
      <c r="B17" s="170" t="s">
        <v>20</v>
      </c>
      <c r="C17" s="43">
        <f t="shared" si="35"/>
        <v>3859.3</v>
      </c>
      <c r="D17" s="179"/>
      <c r="E17" s="179">
        <f t="shared" si="4"/>
        <v>3859.3</v>
      </c>
      <c r="F17" s="35">
        <v>3859.3</v>
      </c>
      <c r="G17" s="270">
        <v>395.4</v>
      </c>
      <c r="H17" s="171">
        <f t="shared" si="5"/>
        <v>0</v>
      </c>
      <c r="I17" s="171">
        <f t="shared" si="6"/>
        <v>395.4</v>
      </c>
      <c r="J17" s="228">
        <v>134</v>
      </c>
      <c r="K17" s="210">
        <v>0.05</v>
      </c>
      <c r="L17" s="187">
        <v>434</v>
      </c>
      <c r="M17" s="210">
        <f t="shared" si="7"/>
        <v>4293.3</v>
      </c>
      <c r="N17" s="210">
        <f t="shared" si="8"/>
        <v>21.7</v>
      </c>
      <c r="O17" s="245">
        <f t="shared" si="9"/>
        <v>0.005623</v>
      </c>
      <c r="P17" s="228">
        <v>52</v>
      </c>
      <c r="Q17" s="228">
        <v>68.99</v>
      </c>
      <c r="R17" s="246">
        <f t="shared" si="10"/>
        <v>82</v>
      </c>
      <c r="S17" s="228"/>
      <c r="T17" s="188">
        <f t="shared" si="1"/>
        <v>304.71</v>
      </c>
      <c r="U17" s="189">
        <f t="shared" si="11"/>
        <v>3.72</v>
      </c>
      <c r="V17" s="251" t="s">
        <v>20</v>
      </c>
      <c r="W17" s="252">
        <v>13.11</v>
      </c>
      <c r="X17" s="249">
        <f t="shared" si="12"/>
        <v>5183.69</v>
      </c>
      <c r="Y17" s="223">
        <f t="shared" si="13"/>
        <v>28.418</v>
      </c>
      <c r="Z17" s="223">
        <f t="shared" si="14"/>
        <v>0</v>
      </c>
      <c r="AA17" s="277">
        <v>28.418</v>
      </c>
      <c r="AB17" s="171">
        <v>826</v>
      </c>
      <c r="AC17" s="171">
        <f t="shared" si="15"/>
        <v>23473.27</v>
      </c>
      <c r="AD17" s="171">
        <f t="shared" si="16"/>
        <v>28656.96</v>
      </c>
      <c r="AE17" s="353">
        <f t="shared" si="17"/>
        <v>72.48</v>
      </c>
      <c r="AF17" s="250">
        <f t="shared" si="18"/>
        <v>72.48</v>
      </c>
      <c r="AG17" s="199">
        <v>1590.78</v>
      </c>
      <c r="AH17" s="193">
        <f t="shared" si="19"/>
        <v>0</v>
      </c>
      <c r="AI17" s="193">
        <f t="shared" si="20"/>
        <v>0</v>
      </c>
      <c r="AJ17" s="192">
        <f t="shared" si="21"/>
        <v>0</v>
      </c>
      <c r="AK17" s="187" t="e">
        <f t="shared" si="22"/>
        <v>#DIV/0!</v>
      </c>
      <c r="AL17" s="283">
        <v>149.878</v>
      </c>
      <c r="AM17" s="182">
        <f t="shared" si="23"/>
        <v>149.878</v>
      </c>
      <c r="AN17" s="182">
        <f t="shared" si="24"/>
        <v>0</v>
      </c>
      <c r="AO17" s="233">
        <v>100</v>
      </c>
      <c r="AP17" s="233">
        <f t="shared" si="25"/>
        <v>89.89123</v>
      </c>
      <c r="AQ17" s="234">
        <f t="shared" si="26"/>
        <v>10.10877</v>
      </c>
      <c r="AR17" s="235">
        <f t="shared" si="27"/>
        <v>134.727</v>
      </c>
      <c r="AS17" s="235">
        <f t="shared" si="28"/>
        <v>15.151</v>
      </c>
      <c r="AT17" s="290">
        <f t="shared" si="29"/>
        <v>0.03884</v>
      </c>
      <c r="AU17" s="219">
        <f t="shared" si="30"/>
        <v>0.03491</v>
      </c>
      <c r="AV17" s="219">
        <f t="shared" si="31"/>
        <v>0.00393</v>
      </c>
      <c r="AW17" s="205" t="s">
        <v>20</v>
      </c>
      <c r="AX17" s="217"/>
      <c r="AY17" s="193">
        <v>826</v>
      </c>
      <c r="AZ17" s="193">
        <f t="shared" si="32"/>
        <v>123799.23</v>
      </c>
      <c r="BA17" s="193">
        <f t="shared" si="2"/>
        <v>32.08</v>
      </c>
      <c r="BB17" s="182">
        <f t="shared" si="3"/>
        <v>178.296</v>
      </c>
      <c r="BC17" s="182">
        <f t="shared" si="33"/>
        <v>0</v>
      </c>
      <c r="BD17" s="182">
        <f t="shared" si="34"/>
        <v>178.296</v>
      </c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</row>
    <row r="18" spans="1:102" ht="15.75">
      <c r="A18" s="162">
        <v>10</v>
      </c>
      <c r="B18" s="168" t="s">
        <v>21</v>
      </c>
      <c r="C18" s="43">
        <f t="shared" si="35"/>
        <v>3216.8</v>
      </c>
      <c r="D18" s="179"/>
      <c r="E18" s="179">
        <f t="shared" si="4"/>
        <v>3216.8</v>
      </c>
      <c r="F18" s="35">
        <v>3216.8</v>
      </c>
      <c r="G18" s="270">
        <v>349.6</v>
      </c>
      <c r="H18" s="171">
        <f t="shared" si="5"/>
        <v>0</v>
      </c>
      <c r="I18" s="171">
        <f t="shared" si="6"/>
        <v>349.6</v>
      </c>
      <c r="J18" s="228">
        <v>147</v>
      </c>
      <c r="K18" s="210">
        <v>0.05</v>
      </c>
      <c r="L18" s="187">
        <v>278.5</v>
      </c>
      <c r="M18" s="210">
        <f t="shared" si="7"/>
        <v>3495.3</v>
      </c>
      <c r="N18" s="210">
        <f t="shared" si="8"/>
        <v>13.93</v>
      </c>
      <c r="O18" s="245">
        <f t="shared" si="9"/>
        <v>0.00433</v>
      </c>
      <c r="P18" s="228">
        <v>46</v>
      </c>
      <c r="Q18" s="228">
        <v>49.76</v>
      </c>
      <c r="R18" s="246">
        <f t="shared" si="10"/>
        <v>101</v>
      </c>
      <c r="S18" s="228"/>
      <c r="T18" s="188">
        <f t="shared" si="1"/>
        <v>285.91</v>
      </c>
      <c r="U18" s="189">
        <f t="shared" si="11"/>
        <v>2.83</v>
      </c>
      <c r="V18" s="251" t="s">
        <v>21</v>
      </c>
      <c r="W18" s="252">
        <v>13.11</v>
      </c>
      <c r="X18" s="249">
        <f t="shared" si="12"/>
        <v>4583.26</v>
      </c>
      <c r="Y18" s="223">
        <f t="shared" si="13"/>
        <v>24.401</v>
      </c>
      <c r="Z18" s="223">
        <f t="shared" si="14"/>
        <v>0</v>
      </c>
      <c r="AA18" s="277">
        <v>24.401</v>
      </c>
      <c r="AB18" s="171">
        <v>826</v>
      </c>
      <c r="AC18" s="171">
        <f t="shared" si="15"/>
        <v>20155.23</v>
      </c>
      <c r="AD18" s="171">
        <f t="shared" si="16"/>
        <v>24738.49</v>
      </c>
      <c r="AE18" s="353">
        <f t="shared" si="17"/>
        <v>70.76</v>
      </c>
      <c r="AF18" s="250">
        <f t="shared" si="18"/>
        <v>70.76</v>
      </c>
      <c r="AG18" s="199">
        <v>1590.78</v>
      </c>
      <c r="AH18" s="193">
        <f t="shared" si="19"/>
        <v>0</v>
      </c>
      <c r="AI18" s="193">
        <f t="shared" si="20"/>
        <v>0</v>
      </c>
      <c r="AJ18" s="192">
        <f t="shared" si="21"/>
        <v>0</v>
      </c>
      <c r="AK18" s="187" t="e">
        <f t="shared" si="22"/>
        <v>#DIV/0!</v>
      </c>
      <c r="AL18" s="283">
        <v>133.588</v>
      </c>
      <c r="AM18" s="182">
        <f t="shared" si="23"/>
        <v>133.588</v>
      </c>
      <c r="AN18" s="182">
        <f t="shared" si="24"/>
        <v>0</v>
      </c>
      <c r="AO18" s="233">
        <v>100</v>
      </c>
      <c r="AP18" s="233">
        <f t="shared" si="25"/>
        <v>92.03216</v>
      </c>
      <c r="AQ18" s="234">
        <f t="shared" si="26"/>
        <v>7.96784</v>
      </c>
      <c r="AR18" s="235">
        <f t="shared" si="27"/>
        <v>122.944</v>
      </c>
      <c r="AS18" s="235">
        <f t="shared" si="28"/>
        <v>10.644</v>
      </c>
      <c r="AT18" s="290">
        <f t="shared" si="29"/>
        <v>0.04153</v>
      </c>
      <c r="AU18" s="219">
        <f t="shared" si="30"/>
        <v>0.03822</v>
      </c>
      <c r="AV18" s="219">
        <f t="shared" si="31"/>
        <v>0.00331</v>
      </c>
      <c r="AW18" s="204" t="s">
        <v>21</v>
      </c>
      <c r="AX18" s="217"/>
      <c r="AY18" s="193">
        <v>826</v>
      </c>
      <c r="AZ18" s="193">
        <f t="shared" si="32"/>
        <v>110343.69</v>
      </c>
      <c r="BA18" s="193">
        <f t="shared" si="2"/>
        <v>34.3</v>
      </c>
      <c r="BB18" s="182">
        <f t="shared" si="3"/>
        <v>157.989</v>
      </c>
      <c r="BC18" s="182">
        <f t="shared" si="33"/>
        <v>0</v>
      </c>
      <c r="BD18" s="182">
        <f t="shared" si="34"/>
        <v>157.989</v>
      </c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</row>
    <row r="19" spans="1:102" ht="15.75">
      <c r="A19" s="162">
        <v>11</v>
      </c>
      <c r="B19" s="168" t="s">
        <v>22</v>
      </c>
      <c r="C19" s="43">
        <f t="shared" si="35"/>
        <v>3452.6</v>
      </c>
      <c r="D19" s="179"/>
      <c r="E19" s="179">
        <f t="shared" si="4"/>
        <v>3452.6</v>
      </c>
      <c r="F19" s="35">
        <v>3452.6</v>
      </c>
      <c r="G19" s="270">
        <v>446.17</v>
      </c>
      <c r="H19" s="171">
        <f t="shared" si="5"/>
        <v>0</v>
      </c>
      <c r="I19" s="171">
        <f t="shared" si="6"/>
        <v>446.17</v>
      </c>
      <c r="J19" s="228">
        <v>133</v>
      </c>
      <c r="K19" s="210">
        <v>0.05</v>
      </c>
      <c r="L19" s="187">
        <v>310.9</v>
      </c>
      <c r="M19" s="210">
        <f t="shared" si="7"/>
        <v>3763.5</v>
      </c>
      <c r="N19" s="210">
        <f t="shared" si="8"/>
        <v>15.55</v>
      </c>
      <c r="O19" s="245">
        <f t="shared" si="9"/>
        <v>0.004504</v>
      </c>
      <c r="P19" s="228">
        <v>36</v>
      </c>
      <c r="Q19" s="228">
        <v>45.7</v>
      </c>
      <c r="R19" s="246">
        <f t="shared" si="10"/>
        <v>97</v>
      </c>
      <c r="S19" s="228"/>
      <c r="T19" s="188">
        <f t="shared" si="1"/>
        <v>384.92</v>
      </c>
      <c r="U19" s="189">
        <f t="shared" si="11"/>
        <v>3.97</v>
      </c>
      <c r="V19" s="251" t="s">
        <v>22</v>
      </c>
      <c r="W19" s="252">
        <v>13.11</v>
      </c>
      <c r="X19" s="249">
        <f t="shared" si="12"/>
        <v>5849.29</v>
      </c>
      <c r="Y19" s="223">
        <f t="shared" si="13"/>
        <v>35.336</v>
      </c>
      <c r="Z19" s="223">
        <f t="shared" si="14"/>
        <v>0</v>
      </c>
      <c r="AA19" s="277">
        <v>35.336</v>
      </c>
      <c r="AB19" s="171">
        <v>826</v>
      </c>
      <c r="AC19" s="171">
        <f t="shared" si="15"/>
        <v>29187.54</v>
      </c>
      <c r="AD19" s="171">
        <f t="shared" si="16"/>
        <v>35036.83</v>
      </c>
      <c r="AE19" s="353">
        <f t="shared" si="17"/>
        <v>78.53</v>
      </c>
      <c r="AF19" s="250">
        <f t="shared" si="18"/>
        <v>78.53</v>
      </c>
      <c r="AG19" s="199">
        <v>1590.78</v>
      </c>
      <c r="AH19" s="193">
        <f t="shared" si="19"/>
        <v>0</v>
      </c>
      <c r="AI19" s="193">
        <f t="shared" si="20"/>
        <v>0</v>
      </c>
      <c r="AJ19" s="192">
        <f t="shared" si="21"/>
        <v>0</v>
      </c>
      <c r="AK19" s="187" t="e">
        <f t="shared" si="22"/>
        <v>#DIV/0!</v>
      </c>
      <c r="AL19" s="283">
        <v>139.844</v>
      </c>
      <c r="AM19" s="182">
        <f t="shared" si="23"/>
        <v>139.844</v>
      </c>
      <c r="AN19" s="182">
        <f t="shared" si="24"/>
        <v>0</v>
      </c>
      <c r="AO19" s="233">
        <v>100</v>
      </c>
      <c r="AP19" s="233">
        <f t="shared" si="25"/>
        <v>91.73907</v>
      </c>
      <c r="AQ19" s="234">
        <f t="shared" si="26"/>
        <v>8.26093</v>
      </c>
      <c r="AR19" s="235">
        <f t="shared" si="27"/>
        <v>128.292</v>
      </c>
      <c r="AS19" s="235">
        <f t="shared" si="28"/>
        <v>11.552</v>
      </c>
      <c r="AT19" s="290">
        <f t="shared" si="29"/>
        <v>0.0405</v>
      </c>
      <c r="AU19" s="219">
        <f t="shared" si="30"/>
        <v>0.03716</v>
      </c>
      <c r="AV19" s="219">
        <f t="shared" si="31"/>
        <v>0.00335</v>
      </c>
      <c r="AW19" s="204" t="s">
        <v>22</v>
      </c>
      <c r="AX19" s="217"/>
      <c r="AY19" s="193">
        <v>826</v>
      </c>
      <c r="AZ19" s="193">
        <f t="shared" si="32"/>
        <v>115511.14</v>
      </c>
      <c r="BA19" s="193">
        <f t="shared" si="2"/>
        <v>33.46</v>
      </c>
      <c r="BB19" s="182">
        <f t="shared" si="3"/>
        <v>175.18</v>
      </c>
      <c r="BC19" s="182">
        <f t="shared" si="33"/>
        <v>0</v>
      </c>
      <c r="BD19" s="182">
        <f t="shared" si="34"/>
        <v>175.18</v>
      </c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</row>
    <row r="20" spans="1:102" ht="15.75">
      <c r="A20" s="162">
        <v>12</v>
      </c>
      <c r="B20" s="168" t="s">
        <v>23</v>
      </c>
      <c r="C20" s="43">
        <f t="shared" si="35"/>
        <v>3455.9</v>
      </c>
      <c r="D20" s="179"/>
      <c r="E20" s="179">
        <f t="shared" si="4"/>
        <v>3455.9</v>
      </c>
      <c r="F20" s="35">
        <v>3455.9</v>
      </c>
      <c r="G20" s="270">
        <v>349.97</v>
      </c>
      <c r="H20" s="171">
        <f t="shared" si="5"/>
        <v>0</v>
      </c>
      <c r="I20" s="171">
        <f t="shared" si="6"/>
        <v>349.97</v>
      </c>
      <c r="J20" s="228">
        <v>153</v>
      </c>
      <c r="K20" s="210">
        <v>0.05</v>
      </c>
      <c r="L20" s="187">
        <v>322</v>
      </c>
      <c r="M20" s="210">
        <f t="shared" si="7"/>
        <v>3777.9</v>
      </c>
      <c r="N20" s="210">
        <f t="shared" si="8"/>
        <v>16.1</v>
      </c>
      <c r="O20" s="245">
        <f t="shared" si="9"/>
        <v>0.004659</v>
      </c>
      <c r="P20" s="228">
        <v>33</v>
      </c>
      <c r="Q20" s="228">
        <v>54.94</v>
      </c>
      <c r="R20" s="246">
        <f t="shared" si="10"/>
        <v>120</v>
      </c>
      <c r="S20" s="228"/>
      <c r="T20" s="188">
        <f t="shared" si="1"/>
        <v>278.93</v>
      </c>
      <c r="U20" s="189">
        <f t="shared" si="11"/>
        <v>2.32</v>
      </c>
      <c r="V20" s="251" t="s">
        <v>23</v>
      </c>
      <c r="W20" s="252">
        <v>13.11</v>
      </c>
      <c r="X20" s="249">
        <f t="shared" si="12"/>
        <v>4588.11</v>
      </c>
      <c r="Y20" s="223">
        <f t="shared" si="13"/>
        <v>25.303</v>
      </c>
      <c r="Z20" s="223">
        <f t="shared" si="14"/>
        <v>0</v>
      </c>
      <c r="AA20" s="277">
        <v>25.303</v>
      </c>
      <c r="AB20" s="171">
        <v>826</v>
      </c>
      <c r="AC20" s="171">
        <f t="shared" si="15"/>
        <v>20900.28</v>
      </c>
      <c r="AD20" s="171">
        <f t="shared" si="16"/>
        <v>25488.39</v>
      </c>
      <c r="AE20" s="353">
        <f t="shared" si="17"/>
        <v>72.83</v>
      </c>
      <c r="AF20" s="250">
        <f t="shared" si="18"/>
        <v>72.83</v>
      </c>
      <c r="AG20" s="199">
        <v>1590.78</v>
      </c>
      <c r="AH20" s="193">
        <f t="shared" si="19"/>
        <v>0</v>
      </c>
      <c r="AI20" s="193">
        <f t="shared" si="20"/>
        <v>0</v>
      </c>
      <c r="AJ20" s="192">
        <f t="shared" si="21"/>
        <v>0</v>
      </c>
      <c r="AK20" s="187" t="e">
        <f t="shared" si="22"/>
        <v>#DIV/0!</v>
      </c>
      <c r="AL20" s="282">
        <v>120.713</v>
      </c>
      <c r="AM20" s="182">
        <f t="shared" si="23"/>
        <v>120.713</v>
      </c>
      <c r="AN20" s="182">
        <f t="shared" si="24"/>
        <v>0</v>
      </c>
      <c r="AO20" s="233">
        <v>100</v>
      </c>
      <c r="AP20" s="233">
        <f t="shared" si="25"/>
        <v>91.47675</v>
      </c>
      <c r="AQ20" s="234">
        <f t="shared" si="26"/>
        <v>8.52325</v>
      </c>
      <c r="AR20" s="235">
        <f t="shared" si="27"/>
        <v>110.424</v>
      </c>
      <c r="AS20" s="235">
        <f t="shared" si="28"/>
        <v>10.289</v>
      </c>
      <c r="AT20" s="290">
        <f t="shared" si="29"/>
        <v>0.03493</v>
      </c>
      <c r="AU20" s="219">
        <f t="shared" si="30"/>
        <v>0.03195</v>
      </c>
      <c r="AV20" s="219">
        <f t="shared" si="31"/>
        <v>0.00298</v>
      </c>
      <c r="AW20" s="204" t="s">
        <v>23</v>
      </c>
      <c r="AX20" s="217"/>
      <c r="AY20" s="193">
        <v>826</v>
      </c>
      <c r="AZ20" s="193">
        <f t="shared" si="32"/>
        <v>99708.94</v>
      </c>
      <c r="BA20" s="193">
        <f t="shared" si="2"/>
        <v>28.85</v>
      </c>
      <c r="BB20" s="182">
        <f t="shared" si="3"/>
        <v>146.016</v>
      </c>
      <c r="BC20" s="182">
        <f t="shared" si="33"/>
        <v>0</v>
      </c>
      <c r="BD20" s="182">
        <f t="shared" si="34"/>
        <v>146.016</v>
      </c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</row>
    <row r="21" spans="1:102" ht="15.75">
      <c r="A21" s="162">
        <v>13</v>
      </c>
      <c r="B21" s="168" t="s">
        <v>24</v>
      </c>
      <c r="C21" s="43">
        <v>3315.2</v>
      </c>
      <c r="D21" s="179">
        <v>116.9</v>
      </c>
      <c r="E21" s="179">
        <f t="shared" si="4"/>
        <v>3432.1</v>
      </c>
      <c r="F21" s="35">
        <f>C21+D21</f>
        <v>3432.1</v>
      </c>
      <c r="G21" s="270">
        <v>384.92</v>
      </c>
      <c r="H21" s="171">
        <f t="shared" si="5"/>
        <v>0.79</v>
      </c>
      <c r="I21" s="171">
        <f t="shared" si="6"/>
        <v>384.13</v>
      </c>
      <c r="J21" s="228">
        <v>130</v>
      </c>
      <c r="K21" s="210">
        <v>0.05</v>
      </c>
      <c r="L21" s="187">
        <v>307.2</v>
      </c>
      <c r="M21" s="210">
        <f t="shared" si="7"/>
        <v>3739.3</v>
      </c>
      <c r="N21" s="210">
        <f t="shared" si="8"/>
        <v>15.36</v>
      </c>
      <c r="O21" s="245">
        <f t="shared" si="9"/>
        <v>0.004475</v>
      </c>
      <c r="P21" s="228">
        <v>29</v>
      </c>
      <c r="Q21" s="228">
        <v>37.52</v>
      </c>
      <c r="R21" s="246">
        <f t="shared" si="10"/>
        <v>101</v>
      </c>
      <c r="S21" s="228">
        <v>0.271</v>
      </c>
      <c r="T21" s="188">
        <f t="shared" si="1"/>
        <v>331.77</v>
      </c>
      <c r="U21" s="189">
        <f t="shared" si="11"/>
        <v>3.28</v>
      </c>
      <c r="V21" s="251" t="s">
        <v>24</v>
      </c>
      <c r="W21" s="252">
        <v>13.11</v>
      </c>
      <c r="X21" s="249">
        <f t="shared" si="12"/>
        <v>5035.94</v>
      </c>
      <c r="Y21" s="223">
        <f t="shared" si="13"/>
        <v>27.404</v>
      </c>
      <c r="Z21" s="223">
        <f t="shared" si="14"/>
        <v>0.056</v>
      </c>
      <c r="AA21" s="277">
        <v>27.46</v>
      </c>
      <c r="AB21" s="171">
        <v>826</v>
      </c>
      <c r="AC21" s="171">
        <f t="shared" si="15"/>
        <v>22635.7</v>
      </c>
      <c r="AD21" s="171">
        <f t="shared" si="16"/>
        <v>27671.64</v>
      </c>
      <c r="AE21" s="353">
        <f t="shared" si="17"/>
        <v>72.04</v>
      </c>
      <c r="AF21" s="250">
        <f t="shared" si="18"/>
        <v>72.04</v>
      </c>
      <c r="AG21" s="199">
        <v>1590.78</v>
      </c>
      <c r="AH21" s="193">
        <f t="shared" si="19"/>
        <v>89.08</v>
      </c>
      <c r="AI21" s="193">
        <f t="shared" si="20"/>
        <v>10.36</v>
      </c>
      <c r="AJ21" s="192">
        <f t="shared" si="21"/>
        <v>99.44</v>
      </c>
      <c r="AK21" s="187">
        <f t="shared" si="22"/>
        <v>125.87</v>
      </c>
      <c r="AL21" s="282">
        <v>139.53</v>
      </c>
      <c r="AM21" s="182">
        <f t="shared" si="23"/>
        <v>134.778</v>
      </c>
      <c r="AN21" s="182">
        <f t="shared" si="24"/>
        <v>4.752</v>
      </c>
      <c r="AO21" s="233">
        <v>100</v>
      </c>
      <c r="AP21" s="233">
        <f t="shared" si="25"/>
        <v>91.78456</v>
      </c>
      <c r="AQ21" s="234">
        <f t="shared" si="26"/>
        <v>8.21544</v>
      </c>
      <c r="AR21" s="235">
        <f t="shared" si="27"/>
        <v>128.067</v>
      </c>
      <c r="AS21" s="235">
        <f t="shared" si="28"/>
        <v>11.463</v>
      </c>
      <c r="AT21" s="290">
        <f t="shared" si="29"/>
        <v>0.04065</v>
      </c>
      <c r="AU21" s="219">
        <f t="shared" si="30"/>
        <v>0.03731</v>
      </c>
      <c r="AV21" s="219">
        <f t="shared" si="31"/>
        <v>0.00334</v>
      </c>
      <c r="AW21" s="204" t="s">
        <v>24</v>
      </c>
      <c r="AX21" s="217"/>
      <c r="AY21" s="193">
        <v>826</v>
      </c>
      <c r="AZ21" s="193">
        <f t="shared" si="32"/>
        <v>111326.63</v>
      </c>
      <c r="BA21" s="193">
        <f t="shared" si="2"/>
        <v>33.58</v>
      </c>
      <c r="BB21" s="182">
        <f t="shared" si="3"/>
        <v>162.182</v>
      </c>
      <c r="BC21" s="182">
        <f t="shared" si="33"/>
        <v>4.808</v>
      </c>
      <c r="BD21" s="182">
        <f t="shared" si="34"/>
        <v>166.99</v>
      </c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</row>
    <row r="22" spans="1:102" ht="15.75">
      <c r="A22" s="167">
        <v>14</v>
      </c>
      <c r="B22" s="168" t="s">
        <v>25</v>
      </c>
      <c r="C22" s="43">
        <f t="shared" si="35"/>
        <v>3428.8</v>
      </c>
      <c r="D22" s="179"/>
      <c r="E22" s="179">
        <f t="shared" si="4"/>
        <v>3428.8</v>
      </c>
      <c r="F22" s="35">
        <v>3428.8</v>
      </c>
      <c r="G22" s="270">
        <v>374.01</v>
      </c>
      <c r="H22" s="171">
        <f t="shared" si="5"/>
        <v>0</v>
      </c>
      <c r="I22" s="171">
        <f t="shared" si="6"/>
        <v>374.01</v>
      </c>
      <c r="J22" s="228">
        <v>128</v>
      </c>
      <c r="K22" s="210">
        <v>0.05</v>
      </c>
      <c r="L22" s="187">
        <v>305.6</v>
      </c>
      <c r="M22" s="210">
        <f t="shared" si="7"/>
        <v>3734.4</v>
      </c>
      <c r="N22" s="210">
        <f t="shared" si="8"/>
        <v>15.28</v>
      </c>
      <c r="O22" s="245">
        <f t="shared" si="9"/>
        <v>0.004456</v>
      </c>
      <c r="P22" s="228">
        <v>41</v>
      </c>
      <c r="Q22" s="228">
        <v>50.03</v>
      </c>
      <c r="R22" s="246">
        <f t="shared" si="10"/>
        <v>87</v>
      </c>
      <c r="S22" s="228"/>
      <c r="T22" s="188">
        <f t="shared" si="1"/>
        <v>308.7</v>
      </c>
      <c r="U22" s="189">
        <f t="shared" si="11"/>
        <v>3.55</v>
      </c>
      <c r="V22" s="251" t="s">
        <v>25</v>
      </c>
      <c r="W22" s="252">
        <v>13.11</v>
      </c>
      <c r="X22" s="249">
        <f t="shared" si="12"/>
        <v>4903.27</v>
      </c>
      <c r="Y22" s="223">
        <f t="shared" si="13"/>
        <v>25.66</v>
      </c>
      <c r="Z22" s="223">
        <f t="shared" si="14"/>
        <v>0</v>
      </c>
      <c r="AA22" s="277">
        <v>25.66</v>
      </c>
      <c r="AB22" s="171">
        <v>826</v>
      </c>
      <c r="AC22" s="171">
        <f t="shared" si="15"/>
        <v>21195.16</v>
      </c>
      <c r="AD22" s="171">
        <f t="shared" si="16"/>
        <v>26098.43</v>
      </c>
      <c r="AE22" s="353">
        <f t="shared" si="17"/>
        <v>69.78</v>
      </c>
      <c r="AF22" s="250">
        <f t="shared" si="18"/>
        <v>69.78</v>
      </c>
      <c r="AG22" s="199">
        <v>1590.78</v>
      </c>
      <c r="AH22" s="193">
        <f t="shared" si="19"/>
        <v>0</v>
      </c>
      <c r="AI22" s="193">
        <f t="shared" si="20"/>
        <v>0</v>
      </c>
      <c r="AJ22" s="192">
        <f t="shared" si="21"/>
        <v>0</v>
      </c>
      <c r="AK22" s="187" t="e">
        <f t="shared" si="22"/>
        <v>#DIV/0!</v>
      </c>
      <c r="AL22" s="282">
        <v>122.87</v>
      </c>
      <c r="AM22" s="182">
        <f t="shared" si="23"/>
        <v>122.87</v>
      </c>
      <c r="AN22" s="182">
        <f t="shared" si="24"/>
        <v>0</v>
      </c>
      <c r="AO22" s="233">
        <v>100</v>
      </c>
      <c r="AP22" s="233">
        <f t="shared" si="25"/>
        <v>91.81662</v>
      </c>
      <c r="AQ22" s="234">
        <f t="shared" si="26"/>
        <v>8.18338</v>
      </c>
      <c r="AR22" s="235">
        <f t="shared" si="27"/>
        <v>112.815</v>
      </c>
      <c r="AS22" s="235">
        <f t="shared" si="28"/>
        <v>10.055</v>
      </c>
      <c r="AT22" s="290">
        <f t="shared" si="29"/>
        <v>0.03583</v>
      </c>
      <c r="AU22" s="219">
        <f t="shared" si="30"/>
        <v>0.0329</v>
      </c>
      <c r="AV22" s="219">
        <f t="shared" si="31"/>
        <v>0.00293</v>
      </c>
      <c r="AW22" s="204" t="s">
        <v>25</v>
      </c>
      <c r="AX22" s="217"/>
      <c r="AY22" s="193">
        <v>826</v>
      </c>
      <c r="AZ22" s="193">
        <f t="shared" si="32"/>
        <v>101490.62</v>
      </c>
      <c r="BA22" s="193">
        <f t="shared" si="2"/>
        <v>29.6</v>
      </c>
      <c r="BB22" s="182">
        <f t="shared" si="3"/>
        <v>148.53</v>
      </c>
      <c r="BC22" s="182">
        <f t="shared" si="33"/>
        <v>0</v>
      </c>
      <c r="BD22" s="182">
        <f t="shared" si="34"/>
        <v>148.53</v>
      </c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</row>
    <row r="23" spans="1:102" ht="15.75">
      <c r="A23" s="167">
        <v>15</v>
      </c>
      <c r="B23" s="168" t="s">
        <v>26</v>
      </c>
      <c r="C23" s="43">
        <v>3476.6</v>
      </c>
      <c r="D23" s="179"/>
      <c r="E23" s="179">
        <f t="shared" si="4"/>
        <v>3476.6</v>
      </c>
      <c r="F23" s="35">
        <f>C23</f>
        <v>3476.6</v>
      </c>
      <c r="G23" s="270">
        <v>439.48</v>
      </c>
      <c r="H23" s="171">
        <f t="shared" si="5"/>
        <v>0</v>
      </c>
      <c r="I23" s="171">
        <f t="shared" si="6"/>
        <v>439.48</v>
      </c>
      <c r="J23" s="228">
        <v>130</v>
      </c>
      <c r="K23" s="210">
        <v>0.05</v>
      </c>
      <c r="L23" s="187">
        <v>344.5</v>
      </c>
      <c r="M23" s="210">
        <f t="shared" si="7"/>
        <v>3821.1</v>
      </c>
      <c r="N23" s="210">
        <f t="shared" si="8"/>
        <v>17.23</v>
      </c>
      <c r="O23" s="245">
        <f t="shared" si="9"/>
        <v>0.004956</v>
      </c>
      <c r="P23" s="228">
        <v>26</v>
      </c>
      <c r="Q23" s="228">
        <v>38.65</v>
      </c>
      <c r="R23" s="246">
        <f t="shared" si="10"/>
        <v>104</v>
      </c>
      <c r="S23" s="228"/>
      <c r="T23" s="188">
        <f t="shared" si="1"/>
        <v>383.6</v>
      </c>
      <c r="U23" s="189">
        <f t="shared" si="11"/>
        <v>3.69</v>
      </c>
      <c r="V23" s="251" t="s">
        <v>26</v>
      </c>
      <c r="W23" s="252">
        <v>13.11</v>
      </c>
      <c r="X23" s="249">
        <f t="shared" si="12"/>
        <v>5761.58</v>
      </c>
      <c r="Y23" s="223">
        <f t="shared" si="13"/>
        <v>30.791</v>
      </c>
      <c r="Z23" s="223">
        <f t="shared" si="14"/>
        <v>0</v>
      </c>
      <c r="AA23" s="277">
        <v>30.791</v>
      </c>
      <c r="AB23" s="171">
        <v>826</v>
      </c>
      <c r="AC23" s="171">
        <f t="shared" si="15"/>
        <v>25433.37</v>
      </c>
      <c r="AD23" s="171">
        <f t="shared" si="16"/>
        <v>31194.95</v>
      </c>
      <c r="AE23" s="353">
        <f t="shared" si="17"/>
        <v>70.98</v>
      </c>
      <c r="AF23" s="250">
        <f t="shared" si="18"/>
        <v>70.98</v>
      </c>
      <c r="AG23" s="199">
        <v>1590.78</v>
      </c>
      <c r="AH23" s="193">
        <f t="shared" si="19"/>
        <v>0</v>
      </c>
      <c r="AI23" s="193">
        <f t="shared" si="20"/>
        <v>0</v>
      </c>
      <c r="AJ23" s="192">
        <f t="shared" si="21"/>
        <v>0</v>
      </c>
      <c r="AK23" s="187" t="e">
        <f t="shared" si="22"/>
        <v>#DIV/0!</v>
      </c>
      <c r="AL23" s="283">
        <v>135.232</v>
      </c>
      <c r="AM23" s="182">
        <f t="shared" si="23"/>
        <v>135.232</v>
      </c>
      <c r="AN23" s="182">
        <f t="shared" si="24"/>
        <v>0</v>
      </c>
      <c r="AO23" s="233">
        <v>100</v>
      </c>
      <c r="AP23" s="233">
        <f t="shared" si="25"/>
        <v>90.98427</v>
      </c>
      <c r="AQ23" s="234">
        <f t="shared" si="26"/>
        <v>9.01573</v>
      </c>
      <c r="AR23" s="235">
        <f t="shared" si="27"/>
        <v>123.04</v>
      </c>
      <c r="AS23" s="235">
        <f t="shared" si="28"/>
        <v>12.192</v>
      </c>
      <c r="AT23" s="290">
        <f t="shared" si="29"/>
        <v>0.0389</v>
      </c>
      <c r="AU23" s="219">
        <f t="shared" si="30"/>
        <v>0.03539</v>
      </c>
      <c r="AV23" s="219">
        <f t="shared" si="31"/>
        <v>0.00351</v>
      </c>
      <c r="AW23" s="204" t="s">
        <v>26</v>
      </c>
      <c r="AX23" s="217"/>
      <c r="AY23" s="193">
        <v>826</v>
      </c>
      <c r="AZ23" s="193">
        <f t="shared" si="32"/>
        <v>111701.63</v>
      </c>
      <c r="BA23" s="193">
        <f t="shared" si="2"/>
        <v>32.13</v>
      </c>
      <c r="BB23" s="182">
        <f t="shared" si="3"/>
        <v>166.023</v>
      </c>
      <c r="BC23" s="182">
        <f t="shared" si="33"/>
        <v>0</v>
      </c>
      <c r="BD23" s="182">
        <f t="shared" si="34"/>
        <v>166.023</v>
      </c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</row>
    <row r="24" spans="1:102" ht="15.75">
      <c r="A24" s="167">
        <v>16</v>
      </c>
      <c r="B24" s="168" t="s">
        <v>27</v>
      </c>
      <c r="C24" s="43">
        <f t="shared" si="35"/>
        <v>3558.1</v>
      </c>
      <c r="D24" s="179"/>
      <c r="E24" s="179">
        <f t="shared" si="4"/>
        <v>3558.1</v>
      </c>
      <c r="F24" s="35">
        <v>3558.1</v>
      </c>
      <c r="G24" s="270">
        <v>363.4</v>
      </c>
      <c r="H24" s="171">
        <f t="shared" si="5"/>
        <v>0</v>
      </c>
      <c r="I24" s="171">
        <f t="shared" si="6"/>
        <v>363.4</v>
      </c>
      <c r="J24" s="228">
        <v>132</v>
      </c>
      <c r="K24" s="210">
        <v>0.05</v>
      </c>
      <c r="L24" s="187">
        <v>314.4</v>
      </c>
      <c r="M24" s="210">
        <f t="shared" si="7"/>
        <v>3872.5</v>
      </c>
      <c r="N24" s="210">
        <f t="shared" si="8"/>
        <v>15.72</v>
      </c>
      <c r="O24" s="245">
        <f t="shared" si="9"/>
        <v>0.004418</v>
      </c>
      <c r="P24" s="228">
        <v>64</v>
      </c>
      <c r="Q24" s="228">
        <v>122.47</v>
      </c>
      <c r="R24" s="246">
        <f t="shared" si="10"/>
        <v>68</v>
      </c>
      <c r="S24" s="228"/>
      <c r="T24" s="188">
        <f t="shared" si="1"/>
        <v>225.21</v>
      </c>
      <c r="U24" s="189">
        <f t="shared" si="11"/>
        <v>3.31</v>
      </c>
      <c r="V24" s="251" t="s">
        <v>27</v>
      </c>
      <c r="W24" s="252">
        <v>13.11</v>
      </c>
      <c r="X24" s="249">
        <f t="shared" si="12"/>
        <v>4764.17</v>
      </c>
      <c r="Y24" s="223">
        <f t="shared" si="13"/>
        <v>25.335</v>
      </c>
      <c r="Z24" s="223">
        <f t="shared" si="14"/>
        <v>0</v>
      </c>
      <c r="AA24" s="277">
        <v>25.335</v>
      </c>
      <c r="AB24" s="171">
        <v>826</v>
      </c>
      <c r="AC24" s="171">
        <f t="shared" si="15"/>
        <v>20926.71</v>
      </c>
      <c r="AD24" s="171">
        <f t="shared" si="16"/>
        <v>25690.88</v>
      </c>
      <c r="AE24" s="353">
        <f t="shared" si="17"/>
        <v>70.7</v>
      </c>
      <c r="AF24" s="250">
        <f t="shared" si="18"/>
        <v>70.7</v>
      </c>
      <c r="AG24" s="199">
        <v>1590.78</v>
      </c>
      <c r="AH24" s="193">
        <f t="shared" si="19"/>
        <v>0</v>
      </c>
      <c r="AI24" s="193">
        <f t="shared" si="20"/>
        <v>0</v>
      </c>
      <c r="AJ24" s="192">
        <f t="shared" si="21"/>
        <v>0</v>
      </c>
      <c r="AK24" s="187" t="e">
        <f t="shared" si="22"/>
        <v>#DIV/0!</v>
      </c>
      <c r="AL24" s="282">
        <v>130.201</v>
      </c>
      <c r="AM24" s="182">
        <f t="shared" si="23"/>
        <v>130.201</v>
      </c>
      <c r="AN24" s="182">
        <f t="shared" si="24"/>
        <v>0</v>
      </c>
      <c r="AO24" s="233">
        <v>100</v>
      </c>
      <c r="AP24" s="233">
        <f t="shared" si="25"/>
        <v>91.88121</v>
      </c>
      <c r="AQ24" s="234">
        <f t="shared" si="26"/>
        <v>8.11879</v>
      </c>
      <c r="AR24" s="235">
        <f t="shared" si="27"/>
        <v>119.63</v>
      </c>
      <c r="AS24" s="235">
        <f t="shared" si="28"/>
        <v>10.571</v>
      </c>
      <c r="AT24" s="290">
        <f t="shared" si="29"/>
        <v>0.03659</v>
      </c>
      <c r="AU24" s="219">
        <f t="shared" si="30"/>
        <v>0.03362</v>
      </c>
      <c r="AV24" s="219">
        <f t="shared" si="31"/>
        <v>0.00297</v>
      </c>
      <c r="AW24" s="204" t="s">
        <v>27</v>
      </c>
      <c r="AX24" s="217"/>
      <c r="AY24" s="193">
        <v>826</v>
      </c>
      <c r="AZ24" s="193">
        <f t="shared" si="32"/>
        <v>107546.03</v>
      </c>
      <c r="BA24" s="193">
        <f t="shared" si="2"/>
        <v>30.23</v>
      </c>
      <c r="BB24" s="182">
        <f t="shared" si="3"/>
        <v>155.536</v>
      </c>
      <c r="BC24" s="182">
        <f t="shared" si="33"/>
        <v>0</v>
      </c>
      <c r="BD24" s="182">
        <f t="shared" si="34"/>
        <v>155.536</v>
      </c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</row>
    <row r="25" spans="1:102" ht="15.75">
      <c r="A25" s="162">
        <v>17</v>
      </c>
      <c r="B25" s="168" t="s">
        <v>28</v>
      </c>
      <c r="C25" s="43">
        <f t="shared" si="35"/>
        <v>3561.1</v>
      </c>
      <c r="D25" s="179"/>
      <c r="E25" s="179">
        <f t="shared" si="4"/>
        <v>3561.1</v>
      </c>
      <c r="F25" s="35">
        <v>3561.1</v>
      </c>
      <c r="G25" s="270">
        <v>611.25</v>
      </c>
      <c r="H25" s="171">
        <f t="shared" si="5"/>
        <v>0</v>
      </c>
      <c r="I25" s="171">
        <f t="shared" si="6"/>
        <v>611.25</v>
      </c>
      <c r="J25" s="228">
        <v>132</v>
      </c>
      <c r="K25" s="210">
        <v>0.05</v>
      </c>
      <c r="L25" s="187">
        <v>317.6</v>
      </c>
      <c r="M25" s="210">
        <f t="shared" si="7"/>
        <v>3878.7</v>
      </c>
      <c r="N25" s="210">
        <f t="shared" si="8"/>
        <v>15.88</v>
      </c>
      <c r="O25" s="245">
        <f t="shared" si="9"/>
        <v>0.004459</v>
      </c>
      <c r="P25" s="228">
        <v>44</v>
      </c>
      <c r="Q25" s="228">
        <v>56.41</v>
      </c>
      <c r="R25" s="246">
        <f t="shared" si="10"/>
        <v>88</v>
      </c>
      <c r="S25" s="228"/>
      <c r="T25" s="188">
        <f t="shared" si="1"/>
        <v>538.96</v>
      </c>
      <c r="U25" s="189">
        <f t="shared" si="11"/>
        <v>6.12</v>
      </c>
      <c r="V25" s="251" t="s">
        <v>28</v>
      </c>
      <c r="W25" s="252">
        <v>13.11</v>
      </c>
      <c r="X25" s="249">
        <f t="shared" si="12"/>
        <v>8013.49</v>
      </c>
      <c r="Y25" s="223">
        <f t="shared" si="13"/>
        <v>43.567</v>
      </c>
      <c r="Z25" s="223">
        <f t="shared" si="14"/>
        <v>0</v>
      </c>
      <c r="AA25" s="277">
        <v>43.567</v>
      </c>
      <c r="AB25" s="171">
        <v>826</v>
      </c>
      <c r="AC25" s="171">
        <f t="shared" si="15"/>
        <v>35986.34</v>
      </c>
      <c r="AD25" s="171">
        <f t="shared" si="16"/>
        <v>43999.83</v>
      </c>
      <c r="AE25" s="353">
        <f t="shared" si="17"/>
        <v>71.98</v>
      </c>
      <c r="AF25" s="250">
        <f t="shared" si="18"/>
        <v>71.98</v>
      </c>
      <c r="AG25" s="199">
        <v>1590.78</v>
      </c>
      <c r="AH25" s="193">
        <f t="shared" si="19"/>
        <v>0</v>
      </c>
      <c r="AI25" s="193">
        <f t="shared" si="20"/>
        <v>0</v>
      </c>
      <c r="AJ25" s="192">
        <f t="shared" si="21"/>
        <v>0</v>
      </c>
      <c r="AK25" s="187" t="e">
        <f t="shared" si="22"/>
        <v>#DIV/0!</v>
      </c>
      <c r="AL25" s="282">
        <v>133.565</v>
      </c>
      <c r="AM25" s="182">
        <f t="shared" si="23"/>
        <v>133.565</v>
      </c>
      <c r="AN25" s="182">
        <f t="shared" si="24"/>
        <v>0</v>
      </c>
      <c r="AO25" s="233">
        <v>100</v>
      </c>
      <c r="AP25" s="233">
        <f t="shared" si="25"/>
        <v>91.81169</v>
      </c>
      <c r="AQ25" s="234">
        <f t="shared" si="26"/>
        <v>8.18831</v>
      </c>
      <c r="AR25" s="235">
        <f t="shared" si="27"/>
        <v>122.628</v>
      </c>
      <c r="AS25" s="235">
        <f t="shared" si="28"/>
        <v>10.937</v>
      </c>
      <c r="AT25" s="290">
        <f t="shared" si="29"/>
        <v>0.03751</v>
      </c>
      <c r="AU25" s="219">
        <f t="shared" si="30"/>
        <v>0.03444</v>
      </c>
      <c r="AV25" s="219">
        <f t="shared" si="31"/>
        <v>0.00307</v>
      </c>
      <c r="AW25" s="204" t="s">
        <v>28</v>
      </c>
      <c r="AX25" s="217"/>
      <c r="AY25" s="193">
        <v>826</v>
      </c>
      <c r="AZ25" s="193">
        <f t="shared" si="32"/>
        <v>110324.69</v>
      </c>
      <c r="BA25" s="193">
        <f t="shared" si="2"/>
        <v>30.98</v>
      </c>
      <c r="BB25" s="182">
        <f t="shared" si="3"/>
        <v>177.132</v>
      </c>
      <c r="BC25" s="182">
        <f t="shared" si="33"/>
        <v>0</v>
      </c>
      <c r="BD25" s="182">
        <f t="shared" si="34"/>
        <v>177.132</v>
      </c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</row>
    <row r="26" spans="1:102" ht="15.75">
      <c r="A26" s="162">
        <v>18</v>
      </c>
      <c r="B26" s="168" t="s">
        <v>29</v>
      </c>
      <c r="C26" s="43">
        <f t="shared" si="35"/>
        <v>3525.5</v>
      </c>
      <c r="D26" s="179"/>
      <c r="E26" s="179">
        <f t="shared" si="4"/>
        <v>3525.5</v>
      </c>
      <c r="F26" s="35">
        <v>3525.5</v>
      </c>
      <c r="G26" s="270">
        <v>454.05</v>
      </c>
      <c r="H26" s="171">
        <f t="shared" si="5"/>
        <v>0</v>
      </c>
      <c r="I26" s="171">
        <f t="shared" si="6"/>
        <v>454.05</v>
      </c>
      <c r="J26" s="228">
        <v>150</v>
      </c>
      <c r="K26" s="210">
        <v>0.05</v>
      </c>
      <c r="L26" s="187">
        <v>309.6</v>
      </c>
      <c r="M26" s="210">
        <f t="shared" si="7"/>
        <v>3835.1</v>
      </c>
      <c r="N26" s="210">
        <f t="shared" si="8"/>
        <v>15.48</v>
      </c>
      <c r="O26" s="245">
        <f t="shared" si="9"/>
        <v>0.004391</v>
      </c>
      <c r="P26" s="228">
        <v>63</v>
      </c>
      <c r="Q26" s="228">
        <v>64.15</v>
      </c>
      <c r="R26" s="246">
        <f t="shared" si="10"/>
        <v>87</v>
      </c>
      <c r="S26" s="228"/>
      <c r="T26" s="188">
        <f t="shared" si="1"/>
        <v>374.42</v>
      </c>
      <c r="U26" s="189">
        <f t="shared" si="11"/>
        <v>4.3</v>
      </c>
      <c r="V26" s="251" t="s">
        <v>29</v>
      </c>
      <c r="W26" s="252">
        <v>13.11</v>
      </c>
      <c r="X26" s="249">
        <f t="shared" si="12"/>
        <v>5952.6</v>
      </c>
      <c r="Y26" s="223">
        <f t="shared" si="13"/>
        <v>36.028</v>
      </c>
      <c r="Z26" s="223">
        <f t="shared" si="14"/>
        <v>0</v>
      </c>
      <c r="AA26" s="277">
        <v>36.028</v>
      </c>
      <c r="AB26" s="171">
        <v>826</v>
      </c>
      <c r="AC26" s="171">
        <f t="shared" si="15"/>
        <v>29759.13</v>
      </c>
      <c r="AD26" s="171">
        <f t="shared" si="16"/>
        <v>35711.73</v>
      </c>
      <c r="AE26" s="353">
        <f t="shared" si="17"/>
        <v>78.65</v>
      </c>
      <c r="AF26" s="250">
        <f t="shared" si="18"/>
        <v>78.65</v>
      </c>
      <c r="AG26" s="199">
        <v>1590.78</v>
      </c>
      <c r="AH26" s="193">
        <f t="shared" si="19"/>
        <v>0</v>
      </c>
      <c r="AI26" s="193">
        <f t="shared" si="20"/>
        <v>0</v>
      </c>
      <c r="AJ26" s="192">
        <f t="shared" si="21"/>
        <v>0</v>
      </c>
      <c r="AK26" s="187" t="e">
        <f t="shared" si="22"/>
        <v>#DIV/0!</v>
      </c>
      <c r="AL26" s="283">
        <v>144.839</v>
      </c>
      <c r="AM26" s="182">
        <f t="shared" si="23"/>
        <v>144.839</v>
      </c>
      <c r="AN26" s="182">
        <f t="shared" si="24"/>
        <v>0</v>
      </c>
      <c r="AO26" s="233">
        <v>100</v>
      </c>
      <c r="AP26" s="233">
        <f t="shared" si="25"/>
        <v>91.9272</v>
      </c>
      <c r="AQ26" s="234">
        <f t="shared" si="26"/>
        <v>8.0728</v>
      </c>
      <c r="AR26" s="235">
        <f t="shared" si="27"/>
        <v>133.146</v>
      </c>
      <c r="AS26" s="235">
        <f t="shared" si="28"/>
        <v>11.693</v>
      </c>
      <c r="AT26" s="290">
        <f t="shared" si="29"/>
        <v>0.04108</v>
      </c>
      <c r="AU26" s="219">
        <f t="shared" si="30"/>
        <v>0.03777</v>
      </c>
      <c r="AV26" s="219">
        <f t="shared" si="31"/>
        <v>0.00332</v>
      </c>
      <c r="AW26" s="204" t="s">
        <v>29</v>
      </c>
      <c r="AX26" s="217"/>
      <c r="AY26" s="193">
        <v>826</v>
      </c>
      <c r="AZ26" s="193">
        <f t="shared" si="32"/>
        <v>119637.01</v>
      </c>
      <c r="BA26" s="193">
        <f t="shared" si="2"/>
        <v>33.93</v>
      </c>
      <c r="BB26" s="182">
        <f t="shared" si="3"/>
        <v>180.867</v>
      </c>
      <c r="BC26" s="182">
        <f t="shared" si="33"/>
        <v>0</v>
      </c>
      <c r="BD26" s="182">
        <f t="shared" si="34"/>
        <v>180.867</v>
      </c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</row>
    <row r="27" spans="1:102" ht="15.75">
      <c r="A27" s="162">
        <v>19</v>
      </c>
      <c r="B27" s="168" t="s">
        <v>30</v>
      </c>
      <c r="C27" s="43">
        <f t="shared" si="35"/>
        <v>3455.9</v>
      </c>
      <c r="D27" s="179"/>
      <c r="E27" s="179">
        <f t="shared" si="4"/>
        <v>3455.9</v>
      </c>
      <c r="F27" s="35">
        <v>3455.9</v>
      </c>
      <c r="G27" s="270">
        <v>384</v>
      </c>
      <c r="H27" s="171">
        <f t="shared" si="5"/>
        <v>0</v>
      </c>
      <c r="I27" s="171">
        <f t="shared" si="6"/>
        <v>384</v>
      </c>
      <c r="J27" s="228">
        <v>144</v>
      </c>
      <c r="K27" s="210">
        <v>0.05</v>
      </c>
      <c r="L27" s="187">
        <v>305.6</v>
      </c>
      <c r="M27" s="210">
        <f t="shared" si="7"/>
        <v>3761.5</v>
      </c>
      <c r="N27" s="210">
        <f t="shared" si="8"/>
        <v>15.28</v>
      </c>
      <c r="O27" s="245">
        <f t="shared" si="9"/>
        <v>0.004421</v>
      </c>
      <c r="P27" s="228">
        <v>48</v>
      </c>
      <c r="Q27" s="228">
        <v>45.03</v>
      </c>
      <c r="R27" s="246">
        <f t="shared" si="10"/>
        <v>96</v>
      </c>
      <c r="S27" s="228"/>
      <c r="T27" s="188">
        <f t="shared" si="1"/>
        <v>323.69</v>
      </c>
      <c r="U27" s="189">
        <f t="shared" si="11"/>
        <v>3.37</v>
      </c>
      <c r="V27" s="251" t="s">
        <v>30</v>
      </c>
      <c r="W27" s="252">
        <v>13.11</v>
      </c>
      <c r="X27" s="249">
        <f t="shared" si="12"/>
        <v>5034.24</v>
      </c>
      <c r="Y27" s="223">
        <f t="shared" si="13"/>
        <v>27.733</v>
      </c>
      <c r="Z27" s="223">
        <f t="shared" si="14"/>
        <v>0</v>
      </c>
      <c r="AA27" s="277">
        <v>27.733</v>
      </c>
      <c r="AB27" s="171">
        <v>826</v>
      </c>
      <c r="AC27" s="171">
        <f t="shared" si="15"/>
        <v>22907.46</v>
      </c>
      <c r="AD27" s="171">
        <f t="shared" si="16"/>
        <v>27941.7</v>
      </c>
      <c r="AE27" s="353">
        <f t="shared" si="17"/>
        <v>72.76</v>
      </c>
      <c r="AF27" s="250">
        <f t="shared" si="18"/>
        <v>72.76</v>
      </c>
      <c r="AG27" s="199">
        <v>1590.78</v>
      </c>
      <c r="AH27" s="193">
        <f t="shared" si="19"/>
        <v>0</v>
      </c>
      <c r="AI27" s="193">
        <f t="shared" si="20"/>
        <v>0</v>
      </c>
      <c r="AJ27" s="192">
        <f t="shared" si="21"/>
        <v>0</v>
      </c>
      <c r="AK27" s="187" t="e">
        <f t="shared" si="22"/>
        <v>#DIV/0!</v>
      </c>
      <c r="AL27" s="282">
        <v>132.383</v>
      </c>
      <c r="AM27" s="182">
        <f t="shared" si="23"/>
        <v>132.383</v>
      </c>
      <c r="AN27" s="182">
        <f t="shared" si="24"/>
        <v>0</v>
      </c>
      <c r="AO27" s="233">
        <v>100</v>
      </c>
      <c r="AP27" s="233">
        <f t="shared" si="25"/>
        <v>91.87558</v>
      </c>
      <c r="AQ27" s="234">
        <f t="shared" si="26"/>
        <v>8.12442</v>
      </c>
      <c r="AR27" s="235">
        <f t="shared" si="27"/>
        <v>121.628</v>
      </c>
      <c r="AS27" s="235">
        <f t="shared" si="28"/>
        <v>10.755</v>
      </c>
      <c r="AT27" s="290">
        <f t="shared" si="29"/>
        <v>0.03831</v>
      </c>
      <c r="AU27" s="219">
        <f t="shared" si="30"/>
        <v>0.03519</v>
      </c>
      <c r="AV27" s="219">
        <f t="shared" si="31"/>
        <v>0.00311</v>
      </c>
      <c r="AW27" s="204" t="s">
        <v>30</v>
      </c>
      <c r="AX27" s="217"/>
      <c r="AY27" s="193">
        <v>826</v>
      </c>
      <c r="AZ27" s="193">
        <f t="shared" si="32"/>
        <v>109348.36</v>
      </c>
      <c r="BA27" s="193">
        <f t="shared" si="2"/>
        <v>31.64</v>
      </c>
      <c r="BB27" s="182">
        <f t="shared" si="3"/>
        <v>160.116</v>
      </c>
      <c r="BC27" s="182">
        <f t="shared" si="33"/>
        <v>0</v>
      </c>
      <c r="BD27" s="182">
        <f t="shared" si="34"/>
        <v>160.116</v>
      </c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</row>
    <row r="28" spans="1:102" ht="15.75">
      <c r="A28" s="162">
        <v>20</v>
      </c>
      <c r="B28" s="168" t="s">
        <v>31</v>
      </c>
      <c r="C28" s="43">
        <f t="shared" si="35"/>
        <v>3505.6</v>
      </c>
      <c r="D28" s="179"/>
      <c r="E28" s="179">
        <f t="shared" si="4"/>
        <v>3505.6</v>
      </c>
      <c r="F28" s="35">
        <v>3505.6</v>
      </c>
      <c r="G28" s="270">
        <v>373.75</v>
      </c>
      <c r="H28" s="171">
        <f t="shared" si="5"/>
        <v>0</v>
      </c>
      <c r="I28" s="171">
        <f t="shared" si="6"/>
        <v>373.75</v>
      </c>
      <c r="J28" s="228">
        <v>129</v>
      </c>
      <c r="K28" s="210">
        <v>0.05</v>
      </c>
      <c r="L28" s="187">
        <v>266.4</v>
      </c>
      <c r="M28" s="210">
        <f t="shared" si="7"/>
        <v>3772</v>
      </c>
      <c r="N28" s="210">
        <f t="shared" si="8"/>
        <v>13.32</v>
      </c>
      <c r="O28" s="245">
        <f t="shared" si="9"/>
        <v>0.0038</v>
      </c>
      <c r="P28" s="228">
        <v>38</v>
      </c>
      <c r="Q28" s="228">
        <v>34.74</v>
      </c>
      <c r="R28" s="246">
        <f t="shared" si="10"/>
        <v>91</v>
      </c>
      <c r="S28" s="228"/>
      <c r="T28" s="188">
        <f t="shared" si="1"/>
        <v>325.69</v>
      </c>
      <c r="U28" s="189">
        <f t="shared" si="11"/>
        <v>3.58</v>
      </c>
      <c r="V28" s="251" t="s">
        <v>31</v>
      </c>
      <c r="W28" s="252">
        <v>13.11</v>
      </c>
      <c r="X28" s="249">
        <f t="shared" si="12"/>
        <v>4899.86</v>
      </c>
      <c r="Y28" s="223">
        <f t="shared" si="13"/>
        <v>26.835</v>
      </c>
      <c r="Z28" s="223">
        <f t="shared" si="14"/>
        <v>0</v>
      </c>
      <c r="AA28" s="277">
        <v>26.835</v>
      </c>
      <c r="AB28" s="171">
        <v>826</v>
      </c>
      <c r="AC28" s="171">
        <f t="shared" si="15"/>
        <v>22165.71</v>
      </c>
      <c r="AD28" s="171">
        <f t="shared" si="16"/>
        <v>27065.57</v>
      </c>
      <c r="AE28" s="353">
        <f t="shared" si="17"/>
        <v>72.42</v>
      </c>
      <c r="AF28" s="250">
        <f t="shared" si="18"/>
        <v>72.42</v>
      </c>
      <c r="AG28" s="199">
        <v>1590.78</v>
      </c>
      <c r="AH28" s="193">
        <f t="shared" si="19"/>
        <v>0</v>
      </c>
      <c r="AI28" s="193">
        <f t="shared" si="20"/>
        <v>0</v>
      </c>
      <c r="AJ28" s="192">
        <f t="shared" si="21"/>
        <v>0</v>
      </c>
      <c r="AK28" s="187" t="e">
        <f t="shared" si="22"/>
        <v>#DIV/0!</v>
      </c>
      <c r="AL28" s="282">
        <v>138.791</v>
      </c>
      <c r="AM28" s="182">
        <f t="shared" si="23"/>
        <v>138.791</v>
      </c>
      <c r="AN28" s="182">
        <f t="shared" si="24"/>
        <v>0</v>
      </c>
      <c r="AO28" s="233">
        <v>100</v>
      </c>
      <c r="AP28" s="233">
        <f t="shared" si="25"/>
        <v>92.93743</v>
      </c>
      <c r="AQ28" s="234">
        <f t="shared" si="26"/>
        <v>7.06257</v>
      </c>
      <c r="AR28" s="235">
        <f t="shared" si="27"/>
        <v>128.989</v>
      </c>
      <c r="AS28" s="235">
        <f t="shared" si="28"/>
        <v>9.802</v>
      </c>
      <c r="AT28" s="290">
        <f t="shared" si="29"/>
        <v>0.03959</v>
      </c>
      <c r="AU28" s="219">
        <f t="shared" si="30"/>
        <v>0.0368</v>
      </c>
      <c r="AV28" s="219">
        <f t="shared" si="31"/>
        <v>0.0028</v>
      </c>
      <c r="AW28" s="204" t="s">
        <v>31</v>
      </c>
      <c r="AX28" s="217"/>
      <c r="AY28" s="193">
        <v>826</v>
      </c>
      <c r="AZ28" s="193">
        <f t="shared" si="32"/>
        <v>114641.37</v>
      </c>
      <c r="BA28" s="193">
        <f t="shared" si="2"/>
        <v>32.7</v>
      </c>
      <c r="BB28" s="182">
        <f t="shared" si="3"/>
        <v>165.626</v>
      </c>
      <c r="BC28" s="182">
        <f t="shared" si="33"/>
        <v>0</v>
      </c>
      <c r="BD28" s="182">
        <f t="shared" si="34"/>
        <v>165.626</v>
      </c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</row>
    <row r="29" spans="1:102" ht="15.75">
      <c r="A29" s="162">
        <v>21</v>
      </c>
      <c r="B29" s="168" t="s">
        <v>32</v>
      </c>
      <c r="C29" s="43">
        <f t="shared" si="35"/>
        <v>3484.9</v>
      </c>
      <c r="D29" s="179">
        <v>108.1</v>
      </c>
      <c r="E29" s="179">
        <f t="shared" si="4"/>
        <v>3593</v>
      </c>
      <c r="F29" s="35">
        <v>3593</v>
      </c>
      <c r="G29" s="270">
        <v>325.7</v>
      </c>
      <c r="H29" s="171">
        <f t="shared" si="5"/>
        <v>0.53</v>
      </c>
      <c r="I29" s="171">
        <f t="shared" si="6"/>
        <v>325.16</v>
      </c>
      <c r="J29" s="228">
        <v>139</v>
      </c>
      <c r="K29" s="210">
        <v>0.05</v>
      </c>
      <c r="L29" s="187">
        <v>296</v>
      </c>
      <c r="M29" s="210">
        <f t="shared" si="7"/>
        <v>3889</v>
      </c>
      <c r="N29" s="210">
        <f t="shared" si="8"/>
        <v>14.8</v>
      </c>
      <c r="O29" s="245">
        <f t="shared" si="9"/>
        <v>0.004119</v>
      </c>
      <c r="P29" s="228">
        <v>26</v>
      </c>
      <c r="Q29" s="228">
        <v>23.62</v>
      </c>
      <c r="R29" s="246">
        <f t="shared" si="10"/>
        <v>113</v>
      </c>
      <c r="S29" s="228">
        <v>0.0889</v>
      </c>
      <c r="T29" s="188">
        <f t="shared" si="1"/>
        <v>287.19</v>
      </c>
      <c r="U29" s="189">
        <f t="shared" si="11"/>
        <v>2.54</v>
      </c>
      <c r="V29" s="251" t="s">
        <v>32</v>
      </c>
      <c r="W29" s="252">
        <v>13.11</v>
      </c>
      <c r="X29" s="249">
        <f t="shared" si="12"/>
        <v>4262.85</v>
      </c>
      <c r="Y29" s="223">
        <f t="shared" si="13"/>
        <v>23.228</v>
      </c>
      <c r="Z29" s="223">
        <f t="shared" si="14"/>
        <v>0.038</v>
      </c>
      <c r="AA29" s="277">
        <v>23.267</v>
      </c>
      <c r="AB29" s="171">
        <v>826</v>
      </c>
      <c r="AC29" s="171">
        <f t="shared" si="15"/>
        <v>19186.33</v>
      </c>
      <c r="AD29" s="171">
        <f t="shared" si="16"/>
        <v>23449.18</v>
      </c>
      <c r="AE29" s="353">
        <f t="shared" si="17"/>
        <v>72.12</v>
      </c>
      <c r="AF29" s="250">
        <f t="shared" si="18"/>
        <v>72.12</v>
      </c>
      <c r="AG29" s="199">
        <v>1590.78</v>
      </c>
      <c r="AH29" s="193">
        <f t="shared" si="19"/>
        <v>60.45</v>
      </c>
      <c r="AI29" s="193">
        <f t="shared" si="20"/>
        <v>6.95</v>
      </c>
      <c r="AJ29" s="192">
        <f t="shared" si="21"/>
        <v>67.4</v>
      </c>
      <c r="AK29" s="187">
        <f t="shared" si="22"/>
        <v>127.17</v>
      </c>
      <c r="AL29" s="282">
        <v>158.155</v>
      </c>
      <c r="AM29" s="182">
        <f t="shared" si="23"/>
        <v>153.396</v>
      </c>
      <c r="AN29" s="182">
        <f t="shared" si="24"/>
        <v>4.759</v>
      </c>
      <c r="AO29" s="233">
        <v>100</v>
      </c>
      <c r="AP29" s="233">
        <f t="shared" si="25"/>
        <v>92.38879</v>
      </c>
      <c r="AQ29" s="234">
        <f t="shared" si="26"/>
        <v>7.61121</v>
      </c>
      <c r="AR29" s="235">
        <f t="shared" si="27"/>
        <v>146.117</v>
      </c>
      <c r="AS29" s="235">
        <f t="shared" si="28"/>
        <v>12.038</v>
      </c>
      <c r="AT29" s="290">
        <f t="shared" si="29"/>
        <v>0.04402</v>
      </c>
      <c r="AU29" s="219">
        <f t="shared" si="30"/>
        <v>0.04067</v>
      </c>
      <c r="AV29" s="219">
        <f t="shared" si="31"/>
        <v>0.00335</v>
      </c>
      <c r="AW29" s="204" t="s">
        <v>32</v>
      </c>
      <c r="AX29" s="217"/>
      <c r="AY29" s="193">
        <v>826</v>
      </c>
      <c r="AZ29" s="193">
        <f t="shared" si="32"/>
        <v>126705.1</v>
      </c>
      <c r="BA29" s="193">
        <f t="shared" si="2"/>
        <v>36.36</v>
      </c>
      <c r="BB29" s="182">
        <f t="shared" si="3"/>
        <v>176.624</v>
      </c>
      <c r="BC29" s="182">
        <f t="shared" si="33"/>
        <v>4.797</v>
      </c>
      <c r="BD29" s="182">
        <f t="shared" si="34"/>
        <v>181.421</v>
      </c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</row>
    <row r="30" spans="1:102" ht="15.75">
      <c r="A30" s="162">
        <v>22</v>
      </c>
      <c r="B30" s="168" t="s">
        <v>33</v>
      </c>
      <c r="C30" s="43">
        <v>6218.8</v>
      </c>
      <c r="D30" s="179"/>
      <c r="E30" s="179">
        <f t="shared" si="4"/>
        <v>6218.8</v>
      </c>
      <c r="F30" s="35">
        <v>6218.8</v>
      </c>
      <c r="G30" s="270">
        <v>524.1</v>
      </c>
      <c r="H30" s="171">
        <f t="shared" si="5"/>
        <v>0</v>
      </c>
      <c r="I30" s="171">
        <f t="shared" si="6"/>
        <v>524.1</v>
      </c>
      <c r="J30" s="228">
        <v>276</v>
      </c>
      <c r="K30" s="187">
        <v>0.06</v>
      </c>
      <c r="L30" s="187">
        <v>622.8</v>
      </c>
      <c r="M30" s="210">
        <f t="shared" si="7"/>
        <v>6841.6</v>
      </c>
      <c r="N30" s="210">
        <f t="shared" si="8"/>
        <v>37.37</v>
      </c>
      <c r="O30" s="245">
        <f t="shared" si="9"/>
        <v>0.006009</v>
      </c>
      <c r="P30" s="228">
        <v>113</v>
      </c>
      <c r="Q30" s="228">
        <v>164.85</v>
      </c>
      <c r="R30" s="246">
        <f t="shared" si="10"/>
        <v>163</v>
      </c>
      <c r="S30" s="228"/>
      <c r="T30" s="188">
        <f t="shared" si="1"/>
        <v>321.88</v>
      </c>
      <c r="U30" s="189">
        <f t="shared" si="11"/>
        <v>1.97</v>
      </c>
      <c r="V30" s="251" t="s">
        <v>33</v>
      </c>
      <c r="W30" s="252">
        <v>13.11</v>
      </c>
      <c r="X30" s="249">
        <f t="shared" si="12"/>
        <v>6870.95</v>
      </c>
      <c r="Y30" s="223">
        <f t="shared" si="13"/>
        <v>38.731</v>
      </c>
      <c r="Z30" s="223">
        <f t="shared" si="14"/>
        <v>0</v>
      </c>
      <c r="AA30" s="277">
        <v>38.731</v>
      </c>
      <c r="AB30" s="171">
        <v>826</v>
      </c>
      <c r="AC30" s="171">
        <f t="shared" si="15"/>
        <v>31991.81</v>
      </c>
      <c r="AD30" s="171">
        <f t="shared" si="16"/>
        <v>38862.76</v>
      </c>
      <c r="AE30" s="353">
        <f t="shared" si="17"/>
        <v>74.15</v>
      </c>
      <c r="AF30" s="250">
        <f t="shared" si="18"/>
        <v>74.15</v>
      </c>
      <c r="AG30" s="199">
        <v>1590.78</v>
      </c>
      <c r="AH30" s="193">
        <f t="shared" si="19"/>
        <v>0</v>
      </c>
      <c r="AI30" s="193">
        <f t="shared" si="20"/>
        <v>0</v>
      </c>
      <c r="AJ30" s="192">
        <f t="shared" si="21"/>
        <v>0</v>
      </c>
      <c r="AK30" s="187" t="e">
        <f t="shared" si="22"/>
        <v>#DIV/0!</v>
      </c>
      <c r="AL30" s="282">
        <v>253.642</v>
      </c>
      <c r="AM30" s="182">
        <f t="shared" si="23"/>
        <v>253.642</v>
      </c>
      <c r="AN30" s="182">
        <f t="shared" si="24"/>
        <v>0</v>
      </c>
      <c r="AO30" s="233">
        <v>100</v>
      </c>
      <c r="AP30" s="233">
        <f t="shared" si="25"/>
        <v>90.89687</v>
      </c>
      <c r="AQ30" s="234">
        <f t="shared" si="26"/>
        <v>9.10313</v>
      </c>
      <c r="AR30" s="235">
        <f t="shared" si="27"/>
        <v>230.553</v>
      </c>
      <c r="AS30" s="235">
        <f t="shared" si="28"/>
        <v>23.089</v>
      </c>
      <c r="AT30" s="290">
        <f t="shared" si="29"/>
        <v>0.04079</v>
      </c>
      <c r="AU30" s="219">
        <f t="shared" si="30"/>
        <v>0.03707</v>
      </c>
      <c r="AV30" s="219">
        <f t="shared" si="31"/>
        <v>0.00371</v>
      </c>
      <c r="AW30" s="204" t="s">
        <v>33</v>
      </c>
      <c r="AX30" s="217"/>
      <c r="AY30" s="193">
        <v>826</v>
      </c>
      <c r="AZ30" s="193">
        <f t="shared" si="32"/>
        <v>209508.29</v>
      </c>
      <c r="BA30" s="193">
        <f t="shared" si="2"/>
        <v>33.69</v>
      </c>
      <c r="BB30" s="182">
        <f t="shared" si="3"/>
        <v>292.373</v>
      </c>
      <c r="BC30" s="182">
        <f t="shared" si="33"/>
        <v>0</v>
      </c>
      <c r="BD30" s="182">
        <f t="shared" si="34"/>
        <v>292.373</v>
      </c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</row>
    <row r="31" spans="1:102" ht="15.75">
      <c r="A31" s="162">
        <v>23</v>
      </c>
      <c r="B31" s="168" t="s">
        <v>34</v>
      </c>
      <c r="C31" s="43">
        <v>6073.3</v>
      </c>
      <c r="D31" s="179">
        <v>116.2</v>
      </c>
      <c r="E31" s="179">
        <f t="shared" si="4"/>
        <v>6189.5</v>
      </c>
      <c r="F31" s="35">
        <v>6189.5</v>
      </c>
      <c r="G31" s="270">
        <v>526.5</v>
      </c>
      <c r="H31" s="171">
        <f t="shared" si="5"/>
        <v>5.35</v>
      </c>
      <c r="I31" s="171">
        <f t="shared" si="6"/>
        <v>521.15</v>
      </c>
      <c r="J31" s="228">
        <v>249</v>
      </c>
      <c r="K31" s="187">
        <v>0.06</v>
      </c>
      <c r="L31" s="187">
        <v>595.8</v>
      </c>
      <c r="M31" s="210">
        <f t="shared" si="7"/>
        <v>6785.3</v>
      </c>
      <c r="N31" s="210">
        <f t="shared" si="8"/>
        <v>35.75</v>
      </c>
      <c r="O31" s="245">
        <f t="shared" si="9"/>
        <v>0.005776</v>
      </c>
      <c r="P31" s="228">
        <v>72</v>
      </c>
      <c r="Q31" s="228">
        <v>83.34</v>
      </c>
      <c r="R31" s="246">
        <f t="shared" si="10"/>
        <v>177</v>
      </c>
      <c r="S31" s="228">
        <v>4.683</v>
      </c>
      <c r="T31" s="188">
        <f t="shared" si="1"/>
        <v>402.73</v>
      </c>
      <c r="U31" s="189">
        <f t="shared" si="11"/>
        <v>2.28</v>
      </c>
      <c r="V31" s="251" t="s">
        <v>34</v>
      </c>
      <c r="W31" s="252">
        <v>13.11</v>
      </c>
      <c r="X31" s="249">
        <f t="shared" si="12"/>
        <v>6832.28</v>
      </c>
      <c r="Y31" s="223">
        <f t="shared" si="13"/>
        <v>38.193</v>
      </c>
      <c r="Z31" s="223">
        <f t="shared" si="14"/>
        <v>0.392</v>
      </c>
      <c r="AA31" s="277">
        <v>38.585</v>
      </c>
      <c r="AB31" s="171">
        <v>826</v>
      </c>
      <c r="AC31" s="171">
        <f t="shared" si="15"/>
        <v>31547.42</v>
      </c>
      <c r="AD31" s="171">
        <f t="shared" si="16"/>
        <v>38379.7</v>
      </c>
      <c r="AE31" s="353">
        <f t="shared" si="17"/>
        <v>73.64</v>
      </c>
      <c r="AF31" s="250">
        <f t="shared" si="18"/>
        <v>73.64</v>
      </c>
      <c r="AG31" s="199">
        <v>1590.78</v>
      </c>
      <c r="AH31" s="193">
        <f t="shared" si="19"/>
        <v>623.59</v>
      </c>
      <c r="AI31" s="193">
        <f t="shared" si="20"/>
        <v>70.14</v>
      </c>
      <c r="AJ31" s="192">
        <f t="shared" si="21"/>
        <v>693.73</v>
      </c>
      <c r="AK31" s="187">
        <f t="shared" si="22"/>
        <v>129.67</v>
      </c>
      <c r="AL31" s="282">
        <v>265.5</v>
      </c>
      <c r="AM31" s="182">
        <f t="shared" si="23"/>
        <v>260.515</v>
      </c>
      <c r="AN31" s="182">
        <f t="shared" si="24"/>
        <v>4.985</v>
      </c>
      <c r="AO31" s="233">
        <v>100</v>
      </c>
      <c r="AP31" s="233">
        <f t="shared" si="25"/>
        <v>91.21925</v>
      </c>
      <c r="AQ31" s="234">
        <f t="shared" si="26"/>
        <v>8.78075</v>
      </c>
      <c r="AR31" s="235">
        <f t="shared" si="27"/>
        <v>242.187</v>
      </c>
      <c r="AS31" s="235">
        <f t="shared" si="28"/>
        <v>23.313</v>
      </c>
      <c r="AT31" s="290">
        <f t="shared" si="29"/>
        <v>0.0429</v>
      </c>
      <c r="AU31" s="219">
        <f t="shared" si="30"/>
        <v>0.03913</v>
      </c>
      <c r="AV31" s="219">
        <f t="shared" si="31"/>
        <v>0.00377</v>
      </c>
      <c r="AW31" s="204" t="s">
        <v>34</v>
      </c>
      <c r="AX31" s="217"/>
      <c r="AY31" s="193">
        <v>826</v>
      </c>
      <c r="AZ31" s="193">
        <f t="shared" si="32"/>
        <v>215185.39</v>
      </c>
      <c r="BA31" s="193">
        <f t="shared" si="2"/>
        <v>35.43</v>
      </c>
      <c r="BB31" s="182">
        <f t="shared" si="3"/>
        <v>298.708</v>
      </c>
      <c r="BC31" s="182">
        <f t="shared" si="33"/>
        <v>5.377</v>
      </c>
      <c r="BD31" s="182">
        <f t="shared" si="34"/>
        <v>304.085</v>
      </c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</row>
    <row r="32" spans="1:102" ht="15.75">
      <c r="A32" s="162">
        <v>24</v>
      </c>
      <c r="B32" s="168" t="s">
        <v>35</v>
      </c>
      <c r="C32" s="43">
        <v>3368.9</v>
      </c>
      <c r="D32" s="179">
        <v>155.1</v>
      </c>
      <c r="E32" s="179">
        <f t="shared" si="4"/>
        <v>3524</v>
      </c>
      <c r="F32" s="35">
        <v>3524</v>
      </c>
      <c r="G32" s="270">
        <v>405.6</v>
      </c>
      <c r="H32" s="171">
        <f t="shared" si="5"/>
        <v>1.23</v>
      </c>
      <c r="I32" s="171">
        <f t="shared" si="6"/>
        <v>404.37</v>
      </c>
      <c r="J32" s="228">
        <v>142</v>
      </c>
      <c r="K32" s="187">
        <v>0.05</v>
      </c>
      <c r="L32" s="187">
        <v>308.2</v>
      </c>
      <c r="M32" s="210">
        <f t="shared" si="7"/>
        <v>3832.2</v>
      </c>
      <c r="N32" s="210">
        <f t="shared" si="8"/>
        <v>15.41</v>
      </c>
      <c r="O32" s="245">
        <f t="shared" si="9"/>
        <v>0.004373</v>
      </c>
      <c r="P32" s="228">
        <v>43</v>
      </c>
      <c r="Q32" s="228">
        <v>62.12</v>
      </c>
      <c r="R32" s="246">
        <f t="shared" si="10"/>
        <v>99</v>
      </c>
      <c r="S32" s="228">
        <v>0.549</v>
      </c>
      <c r="T32" s="188">
        <f t="shared" si="1"/>
        <v>327.52</v>
      </c>
      <c r="U32" s="189">
        <f t="shared" si="11"/>
        <v>3.31</v>
      </c>
      <c r="V32" s="251" t="s">
        <v>35</v>
      </c>
      <c r="W32" s="252">
        <v>13.11</v>
      </c>
      <c r="X32" s="249">
        <f t="shared" si="12"/>
        <v>5301.29</v>
      </c>
      <c r="Y32" s="223">
        <f t="shared" si="13"/>
        <v>29.799</v>
      </c>
      <c r="Z32" s="223">
        <f t="shared" si="14"/>
        <v>0.091</v>
      </c>
      <c r="AA32" s="277">
        <v>29.89</v>
      </c>
      <c r="AB32" s="171">
        <v>826</v>
      </c>
      <c r="AC32" s="171">
        <f t="shared" si="15"/>
        <v>24613.97</v>
      </c>
      <c r="AD32" s="171">
        <f t="shared" si="16"/>
        <v>29915.26</v>
      </c>
      <c r="AE32" s="353">
        <f t="shared" si="17"/>
        <v>73.98</v>
      </c>
      <c r="AF32" s="250">
        <f t="shared" si="18"/>
        <v>73.98</v>
      </c>
      <c r="AG32" s="199">
        <v>1590.78</v>
      </c>
      <c r="AH32" s="193">
        <f t="shared" si="19"/>
        <v>144.76</v>
      </c>
      <c r="AI32" s="193">
        <f t="shared" si="20"/>
        <v>16.13</v>
      </c>
      <c r="AJ32" s="192">
        <f t="shared" si="21"/>
        <v>160.89</v>
      </c>
      <c r="AK32" s="187">
        <f t="shared" si="22"/>
        <v>130.8</v>
      </c>
      <c r="AL32" s="283">
        <v>153.8</v>
      </c>
      <c r="AM32" s="182">
        <f t="shared" si="23"/>
        <v>147.031</v>
      </c>
      <c r="AN32" s="182">
        <f t="shared" si="24"/>
        <v>6.769</v>
      </c>
      <c r="AO32" s="233">
        <v>100</v>
      </c>
      <c r="AP32" s="233">
        <f t="shared" si="25"/>
        <v>91.95762</v>
      </c>
      <c r="AQ32" s="234">
        <f t="shared" si="26"/>
        <v>8.04238</v>
      </c>
      <c r="AR32" s="235">
        <f t="shared" si="27"/>
        <v>141.431</v>
      </c>
      <c r="AS32" s="235">
        <f t="shared" si="28"/>
        <v>12.369</v>
      </c>
      <c r="AT32" s="290">
        <f t="shared" si="29"/>
        <v>0.04364</v>
      </c>
      <c r="AU32" s="219">
        <f t="shared" si="30"/>
        <v>0.04013</v>
      </c>
      <c r="AV32" s="219">
        <f t="shared" si="31"/>
        <v>0.00351</v>
      </c>
      <c r="AW32" s="204" t="s">
        <v>35</v>
      </c>
      <c r="AX32" s="217"/>
      <c r="AY32" s="193">
        <v>826</v>
      </c>
      <c r="AZ32" s="193">
        <f t="shared" si="32"/>
        <v>121447.61</v>
      </c>
      <c r="BA32" s="193">
        <f t="shared" si="2"/>
        <v>36.05</v>
      </c>
      <c r="BB32" s="182">
        <f t="shared" si="3"/>
        <v>176.83</v>
      </c>
      <c r="BC32" s="182">
        <f t="shared" si="33"/>
        <v>6.86</v>
      </c>
      <c r="BD32" s="182">
        <f t="shared" si="34"/>
        <v>183.69</v>
      </c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</row>
    <row r="33" spans="1:102" ht="15.75">
      <c r="A33" s="162">
        <v>25</v>
      </c>
      <c r="B33" s="168" t="s">
        <v>36</v>
      </c>
      <c r="C33" s="43">
        <v>3301.4</v>
      </c>
      <c r="D33" s="179">
        <v>243.1</v>
      </c>
      <c r="E33" s="179">
        <f t="shared" si="4"/>
        <v>3544.5</v>
      </c>
      <c r="F33" s="35">
        <v>3544.5</v>
      </c>
      <c r="G33" s="270">
        <v>456.97</v>
      </c>
      <c r="H33" s="171">
        <f t="shared" si="5"/>
        <v>1.94</v>
      </c>
      <c r="I33" s="171">
        <f t="shared" si="6"/>
        <v>455.04</v>
      </c>
      <c r="J33" s="228">
        <v>130</v>
      </c>
      <c r="K33" s="187">
        <v>0.05</v>
      </c>
      <c r="L33" s="187">
        <v>298.3</v>
      </c>
      <c r="M33" s="210">
        <f t="shared" si="7"/>
        <v>3842.8</v>
      </c>
      <c r="N33" s="210">
        <f t="shared" si="8"/>
        <v>14.92</v>
      </c>
      <c r="O33" s="245">
        <f t="shared" si="9"/>
        <v>0.004209</v>
      </c>
      <c r="P33" s="228">
        <v>23</v>
      </c>
      <c r="Q33" s="228">
        <v>36.6</v>
      </c>
      <c r="R33" s="246">
        <f t="shared" si="10"/>
        <v>107</v>
      </c>
      <c r="S33" s="228">
        <v>0.915</v>
      </c>
      <c r="T33" s="188">
        <f t="shared" si="1"/>
        <v>404.54</v>
      </c>
      <c r="U33" s="189">
        <f t="shared" si="11"/>
        <v>3.78</v>
      </c>
      <c r="V33" s="251" t="s">
        <v>36</v>
      </c>
      <c r="W33" s="252">
        <v>13.11</v>
      </c>
      <c r="X33" s="249">
        <f t="shared" si="12"/>
        <v>5965.57</v>
      </c>
      <c r="Y33" s="223">
        <f t="shared" si="13"/>
        <v>32.509</v>
      </c>
      <c r="Z33" s="223">
        <f t="shared" si="14"/>
        <v>0.139</v>
      </c>
      <c r="AA33" s="277">
        <v>32.647</v>
      </c>
      <c r="AB33" s="171">
        <v>826</v>
      </c>
      <c r="AC33" s="171">
        <f t="shared" si="15"/>
        <v>26852.43</v>
      </c>
      <c r="AD33" s="171">
        <f t="shared" si="16"/>
        <v>32818</v>
      </c>
      <c r="AE33" s="353">
        <f t="shared" si="17"/>
        <v>72.12</v>
      </c>
      <c r="AF33" s="250">
        <f t="shared" si="18"/>
        <v>72.12</v>
      </c>
      <c r="AG33" s="199">
        <v>1590.78</v>
      </c>
      <c r="AH33" s="193">
        <f t="shared" si="19"/>
        <v>221.12</v>
      </c>
      <c r="AI33" s="193">
        <f t="shared" si="20"/>
        <v>25.43</v>
      </c>
      <c r="AJ33" s="192">
        <f t="shared" si="21"/>
        <v>246.55</v>
      </c>
      <c r="AK33" s="187">
        <f t="shared" si="22"/>
        <v>127.09</v>
      </c>
      <c r="AL33" s="282">
        <v>132.884</v>
      </c>
      <c r="AM33" s="182">
        <f t="shared" si="23"/>
        <v>123.77</v>
      </c>
      <c r="AN33" s="182">
        <f t="shared" si="24"/>
        <v>9.114</v>
      </c>
      <c r="AO33" s="233">
        <v>100</v>
      </c>
      <c r="AP33" s="233">
        <f t="shared" si="25"/>
        <v>92.23743</v>
      </c>
      <c r="AQ33" s="234">
        <f t="shared" si="26"/>
        <v>7.76257</v>
      </c>
      <c r="AR33" s="235">
        <f t="shared" si="27"/>
        <v>122.569</v>
      </c>
      <c r="AS33" s="235">
        <f t="shared" si="28"/>
        <v>10.315</v>
      </c>
      <c r="AT33" s="290">
        <f t="shared" si="29"/>
        <v>0.03749</v>
      </c>
      <c r="AU33" s="219">
        <f t="shared" si="30"/>
        <v>0.03458</v>
      </c>
      <c r="AV33" s="219">
        <f t="shared" si="31"/>
        <v>0.00291</v>
      </c>
      <c r="AW33" s="204" t="s">
        <v>36</v>
      </c>
      <c r="AX33" s="217"/>
      <c r="AY33" s="193">
        <v>826</v>
      </c>
      <c r="AZ33" s="193">
        <f t="shared" si="32"/>
        <v>102234.02</v>
      </c>
      <c r="BA33" s="193">
        <f t="shared" si="2"/>
        <v>30.97</v>
      </c>
      <c r="BB33" s="182">
        <f t="shared" si="3"/>
        <v>156.279</v>
      </c>
      <c r="BC33" s="182">
        <f t="shared" si="33"/>
        <v>9.253</v>
      </c>
      <c r="BD33" s="182">
        <f t="shared" si="34"/>
        <v>165.532</v>
      </c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</row>
    <row r="34" spans="1:102" ht="15.75">
      <c r="A34" s="162">
        <v>26</v>
      </c>
      <c r="B34" s="168" t="s">
        <v>37</v>
      </c>
      <c r="C34" s="43">
        <v>3480.9</v>
      </c>
      <c r="D34" s="179">
        <v>99.9</v>
      </c>
      <c r="E34" s="179">
        <f t="shared" si="4"/>
        <v>3580.8</v>
      </c>
      <c r="F34" s="253">
        <v>3580.8</v>
      </c>
      <c r="G34" s="270">
        <v>378.18</v>
      </c>
      <c r="H34" s="171">
        <f t="shared" si="5"/>
        <v>0.78</v>
      </c>
      <c r="I34" s="171">
        <f t="shared" si="6"/>
        <v>377.39</v>
      </c>
      <c r="J34" s="228">
        <v>158</v>
      </c>
      <c r="K34" s="187">
        <v>0.05</v>
      </c>
      <c r="L34" s="187">
        <v>300</v>
      </c>
      <c r="M34" s="210">
        <f t="shared" si="7"/>
        <v>3880.8</v>
      </c>
      <c r="N34" s="210">
        <f t="shared" si="8"/>
        <v>15</v>
      </c>
      <c r="O34" s="245">
        <f t="shared" si="9"/>
        <v>0.004189</v>
      </c>
      <c r="P34" s="228">
        <v>36</v>
      </c>
      <c r="Q34" s="228">
        <v>65.32</v>
      </c>
      <c r="R34" s="246">
        <f t="shared" si="10"/>
        <v>122</v>
      </c>
      <c r="S34" s="228">
        <v>0.366</v>
      </c>
      <c r="T34" s="188">
        <f t="shared" si="1"/>
        <v>297.49</v>
      </c>
      <c r="U34" s="189">
        <f t="shared" si="11"/>
        <v>2.44</v>
      </c>
      <c r="V34" s="251" t="s">
        <v>37</v>
      </c>
      <c r="W34" s="252">
        <v>13.11</v>
      </c>
      <c r="X34" s="249">
        <f t="shared" si="12"/>
        <v>4947.58</v>
      </c>
      <c r="Y34" s="223">
        <f t="shared" si="13"/>
        <v>27.149</v>
      </c>
      <c r="Z34" s="223">
        <f t="shared" si="14"/>
        <v>0.056</v>
      </c>
      <c r="AA34" s="277">
        <v>27.206</v>
      </c>
      <c r="AB34" s="171">
        <v>826</v>
      </c>
      <c r="AC34" s="171">
        <f t="shared" si="15"/>
        <v>22425.07</v>
      </c>
      <c r="AD34" s="171">
        <f t="shared" si="16"/>
        <v>27372.65</v>
      </c>
      <c r="AE34" s="353">
        <f t="shared" si="17"/>
        <v>72.53</v>
      </c>
      <c r="AF34" s="250">
        <f t="shared" si="18"/>
        <v>72.53</v>
      </c>
      <c r="AG34" s="199">
        <v>1590.78</v>
      </c>
      <c r="AH34" s="193">
        <f t="shared" si="19"/>
        <v>89.08</v>
      </c>
      <c r="AI34" s="193">
        <f t="shared" si="20"/>
        <v>10.23</v>
      </c>
      <c r="AJ34" s="192">
        <f t="shared" si="21"/>
        <v>99.31</v>
      </c>
      <c r="AK34" s="187">
        <f t="shared" si="22"/>
        <v>127.32</v>
      </c>
      <c r="AL34" s="282">
        <v>135.186</v>
      </c>
      <c r="AM34" s="182">
        <f t="shared" si="23"/>
        <v>131.415</v>
      </c>
      <c r="AN34" s="182">
        <f t="shared" si="24"/>
        <v>3.771</v>
      </c>
      <c r="AO34" s="233">
        <v>100</v>
      </c>
      <c r="AP34" s="233">
        <f t="shared" si="25"/>
        <v>92.26964</v>
      </c>
      <c r="AQ34" s="234">
        <f t="shared" si="26"/>
        <v>7.73036</v>
      </c>
      <c r="AR34" s="235">
        <f t="shared" si="27"/>
        <v>124.736</v>
      </c>
      <c r="AS34" s="235">
        <f t="shared" si="28"/>
        <v>10.45</v>
      </c>
      <c r="AT34" s="290">
        <f t="shared" si="29"/>
        <v>0.03775</v>
      </c>
      <c r="AU34" s="219">
        <f t="shared" si="30"/>
        <v>0.03483</v>
      </c>
      <c r="AV34" s="219">
        <f t="shared" si="31"/>
        <v>0.00292</v>
      </c>
      <c r="AW34" s="251" t="s">
        <v>37</v>
      </c>
      <c r="AX34" s="217"/>
      <c r="AY34" s="193">
        <v>826</v>
      </c>
      <c r="AZ34" s="193">
        <f t="shared" si="32"/>
        <v>108548.79</v>
      </c>
      <c r="BA34" s="193">
        <f t="shared" si="2"/>
        <v>31.18</v>
      </c>
      <c r="BB34" s="182">
        <f t="shared" si="3"/>
        <v>158.564</v>
      </c>
      <c r="BC34" s="182">
        <f t="shared" si="33"/>
        <v>3.827</v>
      </c>
      <c r="BD34" s="182">
        <f t="shared" si="34"/>
        <v>162.391</v>
      </c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</row>
    <row r="35" spans="1:102" ht="15.75">
      <c r="A35" s="162">
        <v>27</v>
      </c>
      <c r="B35" s="168" t="s">
        <v>38</v>
      </c>
      <c r="C35" s="43">
        <v>3592.6</v>
      </c>
      <c r="D35" s="179"/>
      <c r="E35" s="179">
        <f t="shared" si="4"/>
        <v>3592.6</v>
      </c>
      <c r="F35" s="253">
        <v>3592.6</v>
      </c>
      <c r="G35" s="270">
        <v>502.31</v>
      </c>
      <c r="H35" s="171">
        <f t="shared" si="5"/>
        <v>0</v>
      </c>
      <c r="I35" s="171">
        <f t="shared" si="6"/>
        <v>502.31</v>
      </c>
      <c r="J35" s="228">
        <v>149</v>
      </c>
      <c r="K35" s="187">
        <v>0.05</v>
      </c>
      <c r="L35" s="187">
        <v>319.6</v>
      </c>
      <c r="M35" s="210">
        <f t="shared" si="7"/>
        <v>3912.2</v>
      </c>
      <c r="N35" s="210">
        <f t="shared" si="8"/>
        <v>15.98</v>
      </c>
      <c r="O35" s="245">
        <f t="shared" si="9"/>
        <v>0.004448</v>
      </c>
      <c r="P35" s="228">
        <v>48</v>
      </c>
      <c r="Q35" s="228">
        <v>75.7</v>
      </c>
      <c r="R35" s="246">
        <f t="shared" si="10"/>
        <v>101</v>
      </c>
      <c r="S35" s="228"/>
      <c r="T35" s="188">
        <f t="shared" si="1"/>
        <v>410.63</v>
      </c>
      <c r="U35" s="189">
        <f t="shared" si="11"/>
        <v>4.07</v>
      </c>
      <c r="V35" s="251" t="s">
        <v>38</v>
      </c>
      <c r="W35" s="252">
        <v>13.11</v>
      </c>
      <c r="X35" s="249">
        <f t="shared" si="12"/>
        <v>6585.28</v>
      </c>
      <c r="Y35" s="223">
        <f t="shared" si="13"/>
        <v>36.207</v>
      </c>
      <c r="Z35" s="223">
        <f t="shared" si="14"/>
        <v>0</v>
      </c>
      <c r="AA35" s="277">
        <v>36.207</v>
      </c>
      <c r="AB35" s="171">
        <v>826</v>
      </c>
      <c r="AC35" s="171">
        <f t="shared" si="15"/>
        <v>29906.98</v>
      </c>
      <c r="AD35" s="171">
        <f t="shared" si="16"/>
        <v>36492.26</v>
      </c>
      <c r="AE35" s="353">
        <f t="shared" si="17"/>
        <v>72.65</v>
      </c>
      <c r="AF35" s="250">
        <f t="shared" si="18"/>
        <v>72.65</v>
      </c>
      <c r="AG35" s="199">
        <v>1590.78</v>
      </c>
      <c r="AH35" s="193">
        <f t="shared" si="19"/>
        <v>0</v>
      </c>
      <c r="AI35" s="193">
        <f t="shared" si="20"/>
        <v>0</v>
      </c>
      <c r="AJ35" s="192">
        <f t="shared" si="21"/>
        <v>0</v>
      </c>
      <c r="AK35" s="187" t="e">
        <f t="shared" si="22"/>
        <v>#DIV/0!</v>
      </c>
      <c r="AL35" s="283">
        <v>115.158</v>
      </c>
      <c r="AM35" s="182">
        <f t="shared" si="23"/>
        <v>115.158</v>
      </c>
      <c r="AN35" s="182">
        <f t="shared" si="24"/>
        <v>0</v>
      </c>
      <c r="AO35" s="233">
        <v>100</v>
      </c>
      <c r="AP35" s="233">
        <f t="shared" si="25"/>
        <v>91.83068</v>
      </c>
      <c r="AQ35" s="234">
        <f t="shared" si="26"/>
        <v>8.16932</v>
      </c>
      <c r="AR35" s="235">
        <f t="shared" si="27"/>
        <v>105.75</v>
      </c>
      <c r="AS35" s="235">
        <f t="shared" si="28"/>
        <v>9.408</v>
      </c>
      <c r="AT35" s="290">
        <f t="shared" si="29"/>
        <v>0.03205</v>
      </c>
      <c r="AU35" s="219">
        <f t="shared" si="30"/>
        <v>0.02944</v>
      </c>
      <c r="AV35" s="219">
        <f t="shared" si="31"/>
        <v>0.00262</v>
      </c>
      <c r="AW35" s="251" t="s">
        <v>38</v>
      </c>
      <c r="AX35" s="217"/>
      <c r="AY35" s="193">
        <v>826</v>
      </c>
      <c r="AZ35" s="193">
        <f t="shared" si="32"/>
        <v>95120.51</v>
      </c>
      <c r="BA35" s="193">
        <f t="shared" si="2"/>
        <v>26.48</v>
      </c>
      <c r="BB35" s="182">
        <f t="shared" si="3"/>
        <v>151.365</v>
      </c>
      <c r="BC35" s="182">
        <f t="shared" si="33"/>
        <v>0</v>
      </c>
      <c r="BD35" s="182">
        <f t="shared" si="34"/>
        <v>151.365</v>
      </c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</row>
    <row r="36" spans="1:102" ht="15.75">
      <c r="A36" s="162">
        <v>28</v>
      </c>
      <c r="B36" s="168" t="s">
        <v>39</v>
      </c>
      <c r="C36" s="43">
        <f t="shared" si="35"/>
        <v>3577.6</v>
      </c>
      <c r="D36" s="179"/>
      <c r="E36" s="179">
        <f t="shared" si="4"/>
        <v>3577.6</v>
      </c>
      <c r="F36" s="253">
        <v>3577.6</v>
      </c>
      <c r="G36" s="270">
        <v>416.77</v>
      </c>
      <c r="H36" s="171">
        <f t="shared" si="5"/>
        <v>0</v>
      </c>
      <c r="I36" s="171">
        <f t="shared" si="6"/>
        <v>416.77</v>
      </c>
      <c r="J36" s="228">
        <v>148</v>
      </c>
      <c r="K36" s="187">
        <v>0.05</v>
      </c>
      <c r="L36" s="187">
        <v>296.2</v>
      </c>
      <c r="M36" s="210">
        <f t="shared" si="7"/>
        <v>3873.8</v>
      </c>
      <c r="N36" s="210">
        <f t="shared" si="8"/>
        <v>14.81</v>
      </c>
      <c r="O36" s="245">
        <f t="shared" si="9"/>
        <v>0.00414</v>
      </c>
      <c r="P36" s="228">
        <v>36</v>
      </c>
      <c r="Q36" s="228">
        <v>66.67</v>
      </c>
      <c r="R36" s="246">
        <f t="shared" si="10"/>
        <v>112</v>
      </c>
      <c r="S36" s="228"/>
      <c r="T36" s="188">
        <f t="shared" si="1"/>
        <v>335.29</v>
      </c>
      <c r="U36" s="189">
        <f t="shared" si="11"/>
        <v>2.99</v>
      </c>
      <c r="V36" s="251" t="s">
        <v>39</v>
      </c>
      <c r="W36" s="252">
        <v>13.11</v>
      </c>
      <c r="X36" s="249">
        <f t="shared" si="12"/>
        <v>5463.85</v>
      </c>
      <c r="Y36" s="223">
        <f t="shared" si="13"/>
        <v>33.415</v>
      </c>
      <c r="Z36" s="223">
        <f t="shared" si="14"/>
        <v>0</v>
      </c>
      <c r="AA36" s="277">
        <v>33.415</v>
      </c>
      <c r="AB36" s="171">
        <v>826</v>
      </c>
      <c r="AC36" s="171">
        <f t="shared" si="15"/>
        <v>27600.79</v>
      </c>
      <c r="AD36" s="171">
        <f t="shared" si="16"/>
        <v>33064.64</v>
      </c>
      <c r="AE36" s="353">
        <f t="shared" si="17"/>
        <v>79.34</v>
      </c>
      <c r="AF36" s="250">
        <f t="shared" si="18"/>
        <v>79.34</v>
      </c>
      <c r="AG36" s="199">
        <v>1590.78</v>
      </c>
      <c r="AH36" s="193">
        <f t="shared" si="19"/>
        <v>0</v>
      </c>
      <c r="AI36" s="193">
        <f t="shared" si="20"/>
        <v>0</v>
      </c>
      <c r="AJ36" s="192">
        <f t="shared" si="21"/>
        <v>0</v>
      </c>
      <c r="AK36" s="187" t="e">
        <f t="shared" si="22"/>
        <v>#DIV/0!</v>
      </c>
      <c r="AL36" s="282">
        <v>150.257</v>
      </c>
      <c r="AM36" s="182">
        <f t="shared" si="23"/>
        <v>150.257</v>
      </c>
      <c r="AN36" s="182">
        <f t="shared" si="24"/>
        <v>0</v>
      </c>
      <c r="AO36" s="233">
        <v>100</v>
      </c>
      <c r="AP36" s="233">
        <f t="shared" si="25"/>
        <v>92.35376</v>
      </c>
      <c r="AQ36" s="234">
        <f t="shared" si="26"/>
        <v>7.64624</v>
      </c>
      <c r="AR36" s="235">
        <f t="shared" si="27"/>
        <v>138.768</v>
      </c>
      <c r="AS36" s="235">
        <f t="shared" si="28"/>
        <v>11.489</v>
      </c>
      <c r="AT36" s="290">
        <f t="shared" si="29"/>
        <v>0.042</v>
      </c>
      <c r="AU36" s="219">
        <f t="shared" si="30"/>
        <v>0.03879</v>
      </c>
      <c r="AV36" s="219">
        <f t="shared" si="31"/>
        <v>0.00321</v>
      </c>
      <c r="AW36" s="251" t="s">
        <v>39</v>
      </c>
      <c r="AX36" s="217"/>
      <c r="AY36" s="193">
        <v>826</v>
      </c>
      <c r="AZ36" s="193">
        <f t="shared" si="32"/>
        <v>124112.28</v>
      </c>
      <c r="BA36" s="193">
        <f t="shared" si="2"/>
        <v>34.69</v>
      </c>
      <c r="BB36" s="182">
        <f t="shared" si="3"/>
        <v>183.672</v>
      </c>
      <c r="BC36" s="182">
        <f t="shared" si="33"/>
        <v>0</v>
      </c>
      <c r="BD36" s="182">
        <f t="shared" si="34"/>
        <v>183.672</v>
      </c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</row>
    <row r="37" spans="1:102" ht="15.75">
      <c r="A37" s="162">
        <v>29</v>
      </c>
      <c r="B37" s="168" t="s">
        <v>40</v>
      </c>
      <c r="C37" s="43">
        <v>4470.1</v>
      </c>
      <c r="D37" s="179"/>
      <c r="E37" s="179">
        <f t="shared" si="4"/>
        <v>4470.1</v>
      </c>
      <c r="F37" s="253">
        <v>4470.1</v>
      </c>
      <c r="G37" s="270">
        <v>361.73</v>
      </c>
      <c r="H37" s="171">
        <f t="shared" si="5"/>
        <v>0</v>
      </c>
      <c r="I37" s="171">
        <f t="shared" si="6"/>
        <v>361.73</v>
      </c>
      <c r="J37" s="228">
        <v>213</v>
      </c>
      <c r="K37" s="187">
        <v>0.05</v>
      </c>
      <c r="L37" s="187">
        <v>423.6</v>
      </c>
      <c r="M37" s="210">
        <f t="shared" si="7"/>
        <v>4893.7</v>
      </c>
      <c r="N37" s="210">
        <f t="shared" si="8"/>
        <v>21.18</v>
      </c>
      <c r="O37" s="245">
        <f t="shared" si="9"/>
        <v>0.004738</v>
      </c>
      <c r="P37" s="228">
        <v>85</v>
      </c>
      <c r="Q37" s="228">
        <v>63.71</v>
      </c>
      <c r="R37" s="246">
        <f t="shared" si="10"/>
        <v>128</v>
      </c>
      <c r="S37" s="228"/>
      <c r="T37" s="188">
        <f t="shared" si="1"/>
        <v>276.84</v>
      </c>
      <c r="U37" s="189">
        <f t="shared" si="11"/>
        <v>2.16</v>
      </c>
      <c r="V37" s="251" t="s">
        <v>40</v>
      </c>
      <c r="W37" s="252">
        <v>13.11</v>
      </c>
      <c r="X37" s="249">
        <f t="shared" si="12"/>
        <v>4742.28</v>
      </c>
      <c r="Y37" s="223">
        <f t="shared" si="13"/>
        <v>26.385</v>
      </c>
      <c r="Z37" s="223">
        <f t="shared" si="14"/>
        <v>0</v>
      </c>
      <c r="AA37" s="277">
        <v>26.385</v>
      </c>
      <c r="AB37" s="171">
        <v>826</v>
      </c>
      <c r="AC37" s="171">
        <f t="shared" si="15"/>
        <v>21794.01</v>
      </c>
      <c r="AD37" s="171">
        <f t="shared" si="16"/>
        <v>26536.29</v>
      </c>
      <c r="AE37" s="353">
        <f t="shared" si="17"/>
        <v>73.36</v>
      </c>
      <c r="AF37" s="250">
        <f t="shared" si="18"/>
        <v>73.36</v>
      </c>
      <c r="AG37" s="199">
        <v>1590.78</v>
      </c>
      <c r="AH37" s="193">
        <f t="shared" si="19"/>
        <v>0</v>
      </c>
      <c r="AI37" s="193">
        <f t="shared" si="20"/>
        <v>0</v>
      </c>
      <c r="AJ37" s="192">
        <f t="shared" si="21"/>
        <v>0</v>
      </c>
      <c r="AK37" s="187" t="e">
        <f t="shared" si="22"/>
        <v>#DIV/0!</v>
      </c>
      <c r="AL37" s="283">
        <v>171.203</v>
      </c>
      <c r="AM37" s="182">
        <f t="shared" si="23"/>
        <v>171.203</v>
      </c>
      <c r="AN37" s="182">
        <f t="shared" si="24"/>
        <v>0</v>
      </c>
      <c r="AO37" s="233">
        <v>100</v>
      </c>
      <c r="AP37" s="233">
        <f t="shared" si="25"/>
        <v>91.34397</v>
      </c>
      <c r="AQ37" s="234">
        <f t="shared" si="26"/>
        <v>8.65603</v>
      </c>
      <c r="AR37" s="235">
        <f t="shared" si="27"/>
        <v>156.384</v>
      </c>
      <c r="AS37" s="235">
        <f t="shared" si="28"/>
        <v>14.819</v>
      </c>
      <c r="AT37" s="290">
        <f t="shared" si="29"/>
        <v>0.0383</v>
      </c>
      <c r="AU37" s="219">
        <f t="shared" si="30"/>
        <v>0.03498</v>
      </c>
      <c r="AV37" s="219">
        <f t="shared" si="31"/>
        <v>0.00332</v>
      </c>
      <c r="AW37" s="251" t="s">
        <v>40</v>
      </c>
      <c r="AX37" s="217"/>
      <c r="AY37" s="193">
        <v>826</v>
      </c>
      <c r="AZ37" s="193">
        <f t="shared" si="32"/>
        <v>141413.68</v>
      </c>
      <c r="BA37" s="193">
        <f t="shared" si="2"/>
        <v>31.64</v>
      </c>
      <c r="BB37" s="182">
        <f t="shared" si="3"/>
        <v>197.588</v>
      </c>
      <c r="BC37" s="182">
        <f t="shared" si="33"/>
        <v>0</v>
      </c>
      <c r="BD37" s="182">
        <f t="shared" si="34"/>
        <v>197.588</v>
      </c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</row>
    <row r="38" spans="1:102" ht="15.75">
      <c r="A38" s="162">
        <v>30</v>
      </c>
      <c r="B38" s="168" t="s">
        <v>42</v>
      </c>
      <c r="C38" s="43">
        <f t="shared" si="35"/>
        <v>5492.4</v>
      </c>
      <c r="D38" s="179"/>
      <c r="E38" s="179">
        <f t="shared" si="4"/>
        <v>5492.4</v>
      </c>
      <c r="F38" s="253">
        <v>5492.4</v>
      </c>
      <c r="G38" s="270">
        <v>505.48</v>
      </c>
      <c r="H38" s="171">
        <f t="shared" si="5"/>
        <v>0</v>
      </c>
      <c r="I38" s="171">
        <f t="shared" si="6"/>
        <v>505.48</v>
      </c>
      <c r="J38" s="228">
        <v>218</v>
      </c>
      <c r="K38" s="187">
        <v>0.06</v>
      </c>
      <c r="L38" s="187">
        <v>759</v>
      </c>
      <c r="M38" s="210">
        <f t="shared" si="7"/>
        <v>6251.4</v>
      </c>
      <c r="N38" s="210">
        <f t="shared" si="8"/>
        <v>45.54</v>
      </c>
      <c r="O38" s="245">
        <f t="shared" si="9"/>
        <v>0.008291</v>
      </c>
      <c r="P38" s="228">
        <v>67</v>
      </c>
      <c r="Q38" s="228">
        <v>57.44</v>
      </c>
      <c r="R38" s="246">
        <f t="shared" si="10"/>
        <v>151</v>
      </c>
      <c r="S38" s="228"/>
      <c r="T38" s="188">
        <f t="shared" si="1"/>
        <v>402.5</v>
      </c>
      <c r="U38" s="189">
        <f t="shared" si="11"/>
        <v>2.67</v>
      </c>
      <c r="V38" s="251" t="s">
        <v>42</v>
      </c>
      <c r="W38" s="252">
        <v>13.11</v>
      </c>
      <c r="X38" s="249">
        <f t="shared" si="12"/>
        <v>6626.84</v>
      </c>
      <c r="Y38" s="223">
        <f t="shared" si="13"/>
        <v>36.77</v>
      </c>
      <c r="Z38" s="223">
        <f t="shared" si="14"/>
        <v>0</v>
      </c>
      <c r="AA38" s="277">
        <v>36.77</v>
      </c>
      <c r="AB38" s="171">
        <v>826</v>
      </c>
      <c r="AC38" s="171">
        <f t="shared" si="15"/>
        <v>30372.02</v>
      </c>
      <c r="AD38" s="171">
        <f t="shared" si="16"/>
        <v>36998.86</v>
      </c>
      <c r="AE38" s="353">
        <f t="shared" si="17"/>
        <v>73.2</v>
      </c>
      <c r="AF38" s="250">
        <f t="shared" si="18"/>
        <v>73.2</v>
      </c>
      <c r="AG38" s="199">
        <v>1590.78</v>
      </c>
      <c r="AH38" s="193">
        <f t="shared" si="19"/>
        <v>0</v>
      </c>
      <c r="AI38" s="193">
        <f t="shared" si="20"/>
        <v>0</v>
      </c>
      <c r="AJ38" s="192">
        <f t="shared" si="21"/>
        <v>0</v>
      </c>
      <c r="AK38" s="187" t="e">
        <f t="shared" si="22"/>
        <v>#DIV/0!</v>
      </c>
      <c r="AL38" s="282">
        <v>245.86</v>
      </c>
      <c r="AM38" s="182">
        <f t="shared" si="23"/>
        <v>245.86</v>
      </c>
      <c r="AN38" s="182">
        <f t="shared" si="24"/>
        <v>0</v>
      </c>
      <c r="AO38" s="233">
        <v>100</v>
      </c>
      <c r="AP38" s="233">
        <f t="shared" si="25"/>
        <v>87.85872</v>
      </c>
      <c r="AQ38" s="234">
        <f t="shared" si="26"/>
        <v>12.14128</v>
      </c>
      <c r="AR38" s="235">
        <f t="shared" si="27"/>
        <v>216.009</v>
      </c>
      <c r="AS38" s="235">
        <f t="shared" si="28"/>
        <v>29.851</v>
      </c>
      <c r="AT38" s="290">
        <f t="shared" si="29"/>
        <v>0.04476</v>
      </c>
      <c r="AU38" s="219">
        <f t="shared" si="30"/>
        <v>0.03933</v>
      </c>
      <c r="AV38" s="219">
        <f t="shared" si="31"/>
        <v>0.00543</v>
      </c>
      <c r="AW38" s="251" t="s">
        <v>42</v>
      </c>
      <c r="AX38" s="217"/>
      <c r="AY38" s="193">
        <v>826</v>
      </c>
      <c r="AZ38" s="193">
        <f t="shared" si="32"/>
        <v>203080.36</v>
      </c>
      <c r="BA38" s="193">
        <f t="shared" si="2"/>
        <v>36.97</v>
      </c>
      <c r="BB38" s="182">
        <f t="shared" si="3"/>
        <v>282.63</v>
      </c>
      <c r="BC38" s="182">
        <f t="shared" si="33"/>
        <v>0</v>
      </c>
      <c r="BD38" s="182">
        <f t="shared" si="34"/>
        <v>282.63</v>
      </c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</row>
    <row r="39" spans="1:102" ht="15.75">
      <c r="A39" s="162">
        <v>31</v>
      </c>
      <c r="B39" s="168" t="s">
        <v>43</v>
      </c>
      <c r="C39" s="43">
        <f t="shared" si="35"/>
        <v>3213</v>
      </c>
      <c r="D39" s="179"/>
      <c r="E39" s="179">
        <f t="shared" si="4"/>
        <v>3213</v>
      </c>
      <c r="F39" s="253">
        <v>3213</v>
      </c>
      <c r="G39" s="270">
        <v>345.41</v>
      </c>
      <c r="H39" s="171">
        <f t="shared" si="5"/>
        <v>0</v>
      </c>
      <c r="I39" s="171">
        <f t="shared" si="6"/>
        <v>345.41</v>
      </c>
      <c r="J39" s="228">
        <v>127</v>
      </c>
      <c r="K39" s="187">
        <v>0.06</v>
      </c>
      <c r="L39" s="187">
        <v>454.9</v>
      </c>
      <c r="M39" s="210">
        <f t="shared" si="7"/>
        <v>3667.9</v>
      </c>
      <c r="N39" s="210">
        <f t="shared" si="8"/>
        <v>27.29</v>
      </c>
      <c r="O39" s="245">
        <f t="shared" si="9"/>
        <v>0.008494</v>
      </c>
      <c r="P39" s="228">
        <v>30</v>
      </c>
      <c r="Q39" s="228">
        <v>43.5</v>
      </c>
      <c r="R39" s="246">
        <f t="shared" si="10"/>
        <v>97</v>
      </c>
      <c r="S39" s="228"/>
      <c r="T39" s="188">
        <f t="shared" si="1"/>
        <v>274.62</v>
      </c>
      <c r="U39" s="189">
        <f t="shared" si="11"/>
        <v>2.83</v>
      </c>
      <c r="V39" s="251" t="s">
        <v>43</v>
      </c>
      <c r="W39" s="252">
        <v>13.11</v>
      </c>
      <c r="X39" s="249">
        <f t="shared" si="12"/>
        <v>4528.33</v>
      </c>
      <c r="Y39" s="223">
        <f t="shared" si="13"/>
        <v>24.76</v>
      </c>
      <c r="Z39" s="223">
        <f t="shared" si="14"/>
        <v>0</v>
      </c>
      <c r="AA39" s="277">
        <v>24.76</v>
      </c>
      <c r="AB39" s="171">
        <v>826</v>
      </c>
      <c r="AC39" s="171">
        <f t="shared" si="15"/>
        <v>20451.76</v>
      </c>
      <c r="AD39" s="171">
        <f t="shared" si="16"/>
        <v>24980.09</v>
      </c>
      <c r="AE39" s="353">
        <f t="shared" si="17"/>
        <v>72.32</v>
      </c>
      <c r="AF39" s="250">
        <f t="shared" si="18"/>
        <v>72.32</v>
      </c>
      <c r="AG39" s="199">
        <v>1590.78</v>
      </c>
      <c r="AH39" s="193">
        <f t="shared" si="19"/>
        <v>0</v>
      </c>
      <c r="AI39" s="193">
        <f t="shared" si="20"/>
        <v>0</v>
      </c>
      <c r="AJ39" s="192">
        <f t="shared" si="21"/>
        <v>0</v>
      </c>
      <c r="AK39" s="187" t="e">
        <f t="shared" si="22"/>
        <v>#DIV/0!</v>
      </c>
      <c r="AL39" s="283">
        <v>151.61</v>
      </c>
      <c r="AM39" s="182">
        <f t="shared" si="23"/>
        <v>151.61</v>
      </c>
      <c r="AN39" s="182">
        <f t="shared" si="24"/>
        <v>0</v>
      </c>
      <c r="AO39" s="233">
        <v>100</v>
      </c>
      <c r="AP39" s="233">
        <f t="shared" si="25"/>
        <v>87.59781</v>
      </c>
      <c r="AQ39" s="234">
        <f t="shared" si="26"/>
        <v>12.40219</v>
      </c>
      <c r="AR39" s="235">
        <f t="shared" si="27"/>
        <v>132.807</v>
      </c>
      <c r="AS39" s="235">
        <f t="shared" si="28"/>
        <v>18.803</v>
      </c>
      <c r="AT39" s="290">
        <f t="shared" si="29"/>
        <v>0.04719</v>
      </c>
      <c r="AU39" s="219">
        <f t="shared" si="30"/>
        <v>0.04133</v>
      </c>
      <c r="AV39" s="219">
        <f t="shared" si="31"/>
        <v>0.00585</v>
      </c>
      <c r="AW39" s="251" t="s">
        <v>43</v>
      </c>
      <c r="AX39" s="217"/>
      <c r="AY39" s="193">
        <v>826</v>
      </c>
      <c r="AZ39" s="193">
        <f t="shared" si="32"/>
        <v>125229.86</v>
      </c>
      <c r="BA39" s="193">
        <f t="shared" si="2"/>
        <v>38.98</v>
      </c>
      <c r="BB39" s="182">
        <f t="shared" si="3"/>
        <v>176.37</v>
      </c>
      <c r="BC39" s="182">
        <f t="shared" si="33"/>
        <v>0</v>
      </c>
      <c r="BD39" s="182">
        <f t="shared" si="34"/>
        <v>176.37</v>
      </c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</row>
    <row r="40" spans="1:102" ht="15.75">
      <c r="A40" s="162">
        <v>32</v>
      </c>
      <c r="B40" s="170" t="s">
        <v>44</v>
      </c>
      <c r="C40" s="43">
        <f t="shared" si="35"/>
        <v>3277</v>
      </c>
      <c r="D40" s="179">
        <v>14.1</v>
      </c>
      <c r="E40" s="179">
        <f t="shared" si="4"/>
        <v>3291.1</v>
      </c>
      <c r="F40" s="253">
        <v>3291.1</v>
      </c>
      <c r="G40" s="270">
        <v>339.94</v>
      </c>
      <c r="H40" s="171">
        <f t="shared" si="5"/>
        <v>0.32</v>
      </c>
      <c r="I40" s="171">
        <f t="shared" si="6"/>
        <v>339.62</v>
      </c>
      <c r="J40" s="228">
        <v>118</v>
      </c>
      <c r="K40" s="187">
        <v>0.06</v>
      </c>
      <c r="L40" s="187">
        <v>382.1</v>
      </c>
      <c r="M40" s="210">
        <f t="shared" si="7"/>
        <v>3673.2</v>
      </c>
      <c r="N40" s="210">
        <f t="shared" si="8"/>
        <v>22.93</v>
      </c>
      <c r="O40" s="245">
        <f t="shared" si="9"/>
        <v>0.006967</v>
      </c>
      <c r="P40" s="228">
        <v>49</v>
      </c>
      <c r="Q40" s="228">
        <v>73.47</v>
      </c>
      <c r="R40" s="246">
        <f t="shared" si="10"/>
        <v>69</v>
      </c>
      <c r="S40" s="228">
        <v>0.217</v>
      </c>
      <c r="T40" s="188">
        <f t="shared" si="1"/>
        <v>243.32</v>
      </c>
      <c r="U40" s="189">
        <f t="shared" si="11"/>
        <v>3.53</v>
      </c>
      <c r="V40" s="251" t="s">
        <v>44</v>
      </c>
      <c r="W40" s="252">
        <v>13.11</v>
      </c>
      <c r="X40" s="249">
        <f t="shared" si="12"/>
        <v>4452.42</v>
      </c>
      <c r="Y40" s="223">
        <f t="shared" si="13"/>
        <v>24.517</v>
      </c>
      <c r="Z40" s="223">
        <f t="shared" si="14"/>
        <v>0.023</v>
      </c>
      <c r="AA40" s="277">
        <v>24.54</v>
      </c>
      <c r="AB40" s="171">
        <v>826</v>
      </c>
      <c r="AC40" s="171">
        <f t="shared" si="15"/>
        <v>20251.04</v>
      </c>
      <c r="AD40" s="171">
        <f t="shared" si="16"/>
        <v>24703.46</v>
      </c>
      <c r="AE40" s="353">
        <f t="shared" si="17"/>
        <v>72.74</v>
      </c>
      <c r="AF40" s="250">
        <f t="shared" si="18"/>
        <v>72.74</v>
      </c>
      <c r="AG40" s="199">
        <v>1590.78</v>
      </c>
      <c r="AH40" s="193">
        <f t="shared" si="19"/>
        <v>36.59</v>
      </c>
      <c r="AI40" s="193">
        <f t="shared" si="20"/>
        <v>4.2</v>
      </c>
      <c r="AJ40" s="192">
        <f t="shared" si="21"/>
        <v>40.79</v>
      </c>
      <c r="AK40" s="187">
        <f t="shared" si="22"/>
        <v>127.47</v>
      </c>
      <c r="AL40" s="282">
        <v>144.11</v>
      </c>
      <c r="AM40" s="182">
        <f t="shared" si="23"/>
        <v>143.493</v>
      </c>
      <c r="AN40" s="182">
        <f t="shared" si="24"/>
        <v>0.617</v>
      </c>
      <c r="AO40" s="233">
        <v>100</v>
      </c>
      <c r="AP40" s="233">
        <f t="shared" si="25"/>
        <v>89.59763</v>
      </c>
      <c r="AQ40" s="234">
        <f t="shared" si="26"/>
        <v>10.40237</v>
      </c>
      <c r="AR40" s="235">
        <f t="shared" si="27"/>
        <v>129.119</v>
      </c>
      <c r="AS40" s="235">
        <f t="shared" si="28"/>
        <v>14.991</v>
      </c>
      <c r="AT40" s="290">
        <f t="shared" si="29"/>
        <v>0.04379</v>
      </c>
      <c r="AU40" s="219">
        <f t="shared" si="30"/>
        <v>0.03923</v>
      </c>
      <c r="AV40" s="219">
        <f t="shared" si="31"/>
        <v>0.00456</v>
      </c>
      <c r="AW40" s="251" t="s">
        <v>44</v>
      </c>
      <c r="AX40" s="217"/>
      <c r="AY40" s="193">
        <v>826</v>
      </c>
      <c r="AZ40" s="193">
        <f t="shared" si="32"/>
        <v>118525.22</v>
      </c>
      <c r="BA40" s="193">
        <f t="shared" si="2"/>
        <v>36.17</v>
      </c>
      <c r="BB40" s="182">
        <f t="shared" si="3"/>
        <v>168.01</v>
      </c>
      <c r="BC40" s="182">
        <f t="shared" si="33"/>
        <v>0.64</v>
      </c>
      <c r="BD40" s="182">
        <f t="shared" si="34"/>
        <v>168.65</v>
      </c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</row>
    <row r="41" spans="1:102" ht="15.75">
      <c r="A41" s="162">
        <v>33</v>
      </c>
      <c r="B41" s="172" t="s">
        <v>45</v>
      </c>
      <c r="C41" s="43">
        <v>3237.4</v>
      </c>
      <c r="D41" s="179">
        <v>18.8</v>
      </c>
      <c r="E41" s="179">
        <f t="shared" si="4"/>
        <v>3256.2</v>
      </c>
      <c r="F41" s="253">
        <v>3256.2</v>
      </c>
      <c r="G41" s="270">
        <v>457.3</v>
      </c>
      <c r="H41" s="171">
        <f t="shared" si="5"/>
        <v>0.34</v>
      </c>
      <c r="I41" s="171">
        <f t="shared" si="6"/>
        <v>456.96</v>
      </c>
      <c r="J41" s="228">
        <v>107</v>
      </c>
      <c r="K41" s="187">
        <v>0.06</v>
      </c>
      <c r="L41" s="187">
        <v>448.7</v>
      </c>
      <c r="M41" s="210">
        <f t="shared" si="7"/>
        <v>3704.9</v>
      </c>
      <c r="N41" s="210">
        <f t="shared" si="8"/>
        <v>26.92</v>
      </c>
      <c r="O41" s="245">
        <f t="shared" si="9"/>
        <v>0.008267</v>
      </c>
      <c r="P41" s="228">
        <v>35</v>
      </c>
      <c r="Q41" s="228">
        <v>45.29</v>
      </c>
      <c r="R41" s="246">
        <f t="shared" si="10"/>
        <v>72</v>
      </c>
      <c r="S41" s="228">
        <v>0.183</v>
      </c>
      <c r="T41" s="188">
        <f t="shared" si="1"/>
        <v>384.91</v>
      </c>
      <c r="U41" s="189">
        <f t="shared" si="11"/>
        <v>5.35</v>
      </c>
      <c r="V41" s="251" t="s">
        <v>45</v>
      </c>
      <c r="W41" s="252">
        <v>13.11</v>
      </c>
      <c r="X41" s="249">
        <f t="shared" si="12"/>
        <v>5990.75</v>
      </c>
      <c r="Y41" s="223">
        <f t="shared" si="13"/>
        <v>33.065</v>
      </c>
      <c r="Z41" s="223">
        <f t="shared" si="14"/>
        <v>0.025</v>
      </c>
      <c r="AA41" s="277">
        <v>33.09</v>
      </c>
      <c r="AB41" s="171">
        <v>826</v>
      </c>
      <c r="AC41" s="171">
        <f t="shared" si="15"/>
        <v>27311.69</v>
      </c>
      <c r="AD41" s="171">
        <f t="shared" si="16"/>
        <v>33302.44</v>
      </c>
      <c r="AE41" s="353">
        <f t="shared" si="17"/>
        <v>72.88</v>
      </c>
      <c r="AF41" s="250">
        <f t="shared" si="18"/>
        <v>72.88</v>
      </c>
      <c r="AG41" s="199">
        <v>1590.78</v>
      </c>
      <c r="AH41" s="193">
        <f t="shared" si="19"/>
        <v>39.77</v>
      </c>
      <c r="AI41" s="193">
        <f t="shared" si="20"/>
        <v>4.46</v>
      </c>
      <c r="AJ41" s="192">
        <f t="shared" si="21"/>
        <v>44.23</v>
      </c>
      <c r="AK41" s="187">
        <f t="shared" si="22"/>
        <v>130.09</v>
      </c>
      <c r="AL41" s="282">
        <v>150.53</v>
      </c>
      <c r="AM41" s="182">
        <f t="shared" si="23"/>
        <v>149.661</v>
      </c>
      <c r="AN41" s="182">
        <f t="shared" si="24"/>
        <v>0.869</v>
      </c>
      <c r="AO41" s="233">
        <v>100</v>
      </c>
      <c r="AP41" s="233">
        <f t="shared" si="25"/>
        <v>87.88901</v>
      </c>
      <c r="AQ41" s="234">
        <f t="shared" si="26"/>
        <v>12.11099</v>
      </c>
      <c r="AR41" s="235">
        <f t="shared" si="27"/>
        <v>132.299</v>
      </c>
      <c r="AS41" s="235">
        <f t="shared" si="28"/>
        <v>18.231</v>
      </c>
      <c r="AT41" s="290">
        <f t="shared" si="29"/>
        <v>0.04623</v>
      </c>
      <c r="AU41" s="219">
        <f t="shared" si="30"/>
        <v>0.04063</v>
      </c>
      <c r="AV41" s="219">
        <f t="shared" si="31"/>
        <v>0.0056</v>
      </c>
      <c r="AW41" s="251" t="s">
        <v>45</v>
      </c>
      <c r="AX41" s="217"/>
      <c r="AY41" s="193">
        <v>826</v>
      </c>
      <c r="AZ41" s="193">
        <f t="shared" si="32"/>
        <v>123619.99</v>
      </c>
      <c r="BA41" s="193">
        <f t="shared" si="2"/>
        <v>38.18</v>
      </c>
      <c r="BB41" s="182">
        <f t="shared" si="3"/>
        <v>182.726</v>
      </c>
      <c r="BC41" s="182">
        <f t="shared" si="33"/>
        <v>0.894</v>
      </c>
      <c r="BD41" s="182">
        <f t="shared" si="34"/>
        <v>183.62</v>
      </c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</row>
    <row r="42" spans="1:102" ht="15.75">
      <c r="A42" s="162">
        <v>34</v>
      </c>
      <c r="B42" s="172" t="s">
        <v>46</v>
      </c>
      <c r="C42" s="43">
        <v>3304</v>
      </c>
      <c r="D42" s="179"/>
      <c r="E42" s="179">
        <f t="shared" si="4"/>
        <v>3304</v>
      </c>
      <c r="F42" s="253">
        <v>3304</v>
      </c>
      <c r="G42" s="270">
        <v>555.03</v>
      </c>
      <c r="H42" s="171">
        <f t="shared" si="5"/>
        <v>0</v>
      </c>
      <c r="I42" s="171">
        <f t="shared" si="6"/>
        <v>555.03</v>
      </c>
      <c r="J42" s="228">
        <v>151</v>
      </c>
      <c r="K42" s="187">
        <v>0.06</v>
      </c>
      <c r="L42" s="187">
        <v>448.7</v>
      </c>
      <c r="M42" s="210">
        <f t="shared" si="7"/>
        <v>3752.7</v>
      </c>
      <c r="N42" s="210">
        <f t="shared" si="8"/>
        <v>26.92</v>
      </c>
      <c r="O42" s="245">
        <f t="shared" si="9"/>
        <v>0.008148</v>
      </c>
      <c r="P42" s="228">
        <v>24</v>
      </c>
      <c r="Q42" s="228">
        <v>20.97</v>
      </c>
      <c r="R42" s="246">
        <f t="shared" si="10"/>
        <v>127</v>
      </c>
      <c r="S42" s="228"/>
      <c r="T42" s="188">
        <f t="shared" si="1"/>
        <v>507.14</v>
      </c>
      <c r="U42" s="189">
        <f t="shared" si="11"/>
        <v>3.99</v>
      </c>
      <c r="V42" s="251" t="s">
        <v>46</v>
      </c>
      <c r="W42" s="252">
        <v>13.11</v>
      </c>
      <c r="X42" s="249">
        <f t="shared" si="12"/>
        <v>7276.44</v>
      </c>
      <c r="Y42" s="223">
        <f t="shared" si="13"/>
        <v>40.15</v>
      </c>
      <c r="Z42" s="223">
        <f t="shared" si="14"/>
        <v>0</v>
      </c>
      <c r="AA42" s="277">
        <v>40.15</v>
      </c>
      <c r="AB42" s="171">
        <v>826</v>
      </c>
      <c r="AC42" s="171">
        <f t="shared" si="15"/>
        <v>33163.9</v>
      </c>
      <c r="AD42" s="171">
        <f t="shared" si="16"/>
        <v>40440.34</v>
      </c>
      <c r="AE42" s="353">
        <f t="shared" si="17"/>
        <v>72.86</v>
      </c>
      <c r="AF42" s="250">
        <f t="shared" si="18"/>
        <v>72.86</v>
      </c>
      <c r="AG42" s="199">
        <v>1590.78</v>
      </c>
      <c r="AH42" s="193">
        <f t="shared" si="19"/>
        <v>0</v>
      </c>
      <c r="AI42" s="193">
        <f t="shared" si="20"/>
        <v>0</v>
      </c>
      <c r="AJ42" s="192">
        <f t="shared" si="21"/>
        <v>0</v>
      </c>
      <c r="AK42" s="187" t="e">
        <f t="shared" si="22"/>
        <v>#DIV/0!</v>
      </c>
      <c r="AL42" s="282">
        <v>153.56</v>
      </c>
      <c r="AM42" s="182">
        <f t="shared" si="23"/>
        <v>153.56</v>
      </c>
      <c r="AN42" s="182">
        <f t="shared" si="24"/>
        <v>0</v>
      </c>
      <c r="AO42" s="233">
        <v>100</v>
      </c>
      <c r="AP42" s="233">
        <f t="shared" si="25"/>
        <v>88.04328</v>
      </c>
      <c r="AQ42" s="234">
        <f t="shared" si="26"/>
        <v>11.95672</v>
      </c>
      <c r="AR42" s="235">
        <f t="shared" si="27"/>
        <v>135.199</v>
      </c>
      <c r="AS42" s="235">
        <f t="shared" si="28"/>
        <v>18.361</v>
      </c>
      <c r="AT42" s="290">
        <f t="shared" si="29"/>
        <v>0.04648</v>
      </c>
      <c r="AU42" s="219">
        <f t="shared" si="30"/>
        <v>0.04092</v>
      </c>
      <c r="AV42" s="219">
        <f t="shared" si="31"/>
        <v>0.00556</v>
      </c>
      <c r="AW42" s="251" t="s">
        <v>46</v>
      </c>
      <c r="AX42" s="217"/>
      <c r="AY42" s="193">
        <v>826</v>
      </c>
      <c r="AZ42" s="193">
        <f t="shared" si="32"/>
        <v>126840.56</v>
      </c>
      <c r="BA42" s="193">
        <f t="shared" si="2"/>
        <v>38.39</v>
      </c>
      <c r="BB42" s="182">
        <f t="shared" si="3"/>
        <v>193.71</v>
      </c>
      <c r="BC42" s="182">
        <f t="shared" si="33"/>
        <v>0</v>
      </c>
      <c r="BD42" s="182">
        <f t="shared" si="34"/>
        <v>193.71</v>
      </c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</row>
    <row r="43" spans="1:102" ht="15.75">
      <c r="A43" s="162">
        <v>35</v>
      </c>
      <c r="B43" s="172" t="s">
        <v>47</v>
      </c>
      <c r="C43" s="43">
        <f t="shared" si="35"/>
        <v>3303.3</v>
      </c>
      <c r="D43" s="179">
        <v>19.1</v>
      </c>
      <c r="E43" s="179">
        <f t="shared" si="4"/>
        <v>3322.4</v>
      </c>
      <c r="F43" s="253">
        <v>3322.4</v>
      </c>
      <c r="G43" s="270">
        <v>576.35</v>
      </c>
      <c r="H43" s="171">
        <f t="shared" si="5"/>
        <v>1.15</v>
      </c>
      <c r="I43" s="171">
        <f t="shared" si="6"/>
        <v>575.2</v>
      </c>
      <c r="J43" s="228">
        <v>141</v>
      </c>
      <c r="K43" s="187">
        <v>0.06</v>
      </c>
      <c r="L43" s="187">
        <v>437</v>
      </c>
      <c r="M43" s="210">
        <f t="shared" si="7"/>
        <v>3759.4</v>
      </c>
      <c r="N43" s="210">
        <f t="shared" si="8"/>
        <v>26.22</v>
      </c>
      <c r="O43" s="245">
        <f t="shared" si="9"/>
        <v>0.007892</v>
      </c>
      <c r="P43" s="228">
        <v>61</v>
      </c>
      <c r="Q43" s="228">
        <v>72.56</v>
      </c>
      <c r="R43" s="246">
        <f t="shared" si="10"/>
        <v>80</v>
      </c>
      <c r="S43" s="228">
        <v>1</v>
      </c>
      <c r="T43" s="188">
        <f t="shared" si="1"/>
        <v>476.57</v>
      </c>
      <c r="U43" s="189">
        <f t="shared" si="11"/>
        <v>5.96</v>
      </c>
      <c r="V43" s="251" t="s">
        <v>47</v>
      </c>
      <c r="W43" s="252">
        <v>13.11</v>
      </c>
      <c r="X43" s="249">
        <f t="shared" si="12"/>
        <v>7540.87</v>
      </c>
      <c r="Y43" s="223">
        <f t="shared" si="13"/>
        <v>41.727</v>
      </c>
      <c r="Z43" s="223">
        <f t="shared" si="14"/>
        <v>0.083</v>
      </c>
      <c r="AA43" s="277">
        <v>41.81</v>
      </c>
      <c r="AB43" s="171">
        <v>826</v>
      </c>
      <c r="AC43" s="171">
        <f t="shared" si="15"/>
        <v>34466.5</v>
      </c>
      <c r="AD43" s="171">
        <f t="shared" si="16"/>
        <v>42007.37</v>
      </c>
      <c r="AE43" s="353">
        <f t="shared" si="17"/>
        <v>73.03</v>
      </c>
      <c r="AF43" s="250">
        <f t="shared" si="18"/>
        <v>73.03</v>
      </c>
      <c r="AG43" s="199">
        <v>1590.78</v>
      </c>
      <c r="AH43" s="193">
        <f t="shared" si="19"/>
        <v>132.03</v>
      </c>
      <c r="AI43" s="193">
        <f t="shared" si="20"/>
        <v>15.08</v>
      </c>
      <c r="AJ43" s="192">
        <f t="shared" si="21"/>
        <v>147.11</v>
      </c>
      <c r="AK43" s="187">
        <f t="shared" si="22"/>
        <v>127.92</v>
      </c>
      <c r="AL43" s="282">
        <v>135.74</v>
      </c>
      <c r="AM43" s="182">
        <f t="shared" si="23"/>
        <v>134.96</v>
      </c>
      <c r="AN43" s="182">
        <f t="shared" si="24"/>
        <v>0.78</v>
      </c>
      <c r="AO43" s="233">
        <v>100</v>
      </c>
      <c r="AP43" s="233">
        <f t="shared" si="25"/>
        <v>88.3758</v>
      </c>
      <c r="AQ43" s="234">
        <f t="shared" si="26"/>
        <v>11.6242</v>
      </c>
      <c r="AR43" s="235">
        <f t="shared" si="27"/>
        <v>119.961</v>
      </c>
      <c r="AS43" s="235">
        <f t="shared" si="28"/>
        <v>15.779</v>
      </c>
      <c r="AT43" s="290">
        <f t="shared" si="29"/>
        <v>0.04086</v>
      </c>
      <c r="AU43" s="219">
        <f t="shared" si="30"/>
        <v>0.03611</v>
      </c>
      <c r="AV43" s="219">
        <f t="shared" si="31"/>
        <v>0.00475</v>
      </c>
      <c r="AW43" s="251" t="s">
        <v>47</v>
      </c>
      <c r="AX43" s="217"/>
      <c r="AY43" s="193">
        <v>826</v>
      </c>
      <c r="AZ43" s="193">
        <f t="shared" si="32"/>
        <v>111476.96</v>
      </c>
      <c r="BA43" s="193">
        <f t="shared" si="2"/>
        <v>33.75</v>
      </c>
      <c r="BB43" s="182">
        <f t="shared" si="3"/>
        <v>176.687</v>
      </c>
      <c r="BC43" s="182">
        <f t="shared" si="33"/>
        <v>0.863</v>
      </c>
      <c r="BD43" s="182">
        <f t="shared" si="34"/>
        <v>177.55</v>
      </c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</row>
    <row r="44" spans="1:102" ht="15.75">
      <c r="A44" s="162">
        <v>36</v>
      </c>
      <c r="B44" s="172" t="s">
        <v>48</v>
      </c>
      <c r="C44" s="43">
        <f t="shared" si="35"/>
        <v>2706.2</v>
      </c>
      <c r="D44" s="179"/>
      <c r="E44" s="179">
        <f t="shared" si="4"/>
        <v>2706.2</v>
      </c>
      <c r="F44" s="253">
        <v>2706.2</v>
      </c>
      <c r="G44" s="270">
        <v>288.9</v>
      </c>
      <c r="H44" s="171">
        <f t="shared" si="5"/>
        <v>0</v>
      </c>
      <c r="I44" s="171">
        <f t="shared" si="6"/>
        <v>288.9</v>
      </c>
      <c r="J44" s="228">
        <v>112</v>
      </c>
      <c r="K44" s="187">
        <v>0.06</v>
      </c>
      <c r="L44" s="187">
        <v>329.5</v>
      </c>
      <c r="M44" s="210">
        <f t="shared" si="7"/>
        <v>3035.7</v>
      </c>
      <c r="N44" s="210">
        <f t="shared" si="8"/>
        <v>19.77</v>
      </c>
      <c r="O44" s="245">
        <f t="shared" si="9"/>
        <v>0.007305</v>
      </c>
      <c r="P44" s="228">
        <v>23</v>
      </c>
      <c r="Q44" s="228">
        <v>22.04</v>
      </c>
      <c r="R44" s="246">
        <f t="shared" si="10"/>
        <v>89</v>
      </c>
      <c r="S44" s="228"/>
      <c r="T44" s="188">
        <f t="shared" si="1"/>
        <v>247.09</v>
      </c>
      <c r="U44" s="189">
        <f t="shared" si="11"/>
        <v>2.78</v>
      </c>
      <c r="V44" s="251" t="s">
        <v>48</v>
      </c>
      <c r="W44" s="252">
        <v>13.11</v>
      </c>
      <c r="X44" s="249">
        <f t="shared" si="12"/>
        <v>3787.48</v>
      </c>
      <c r="Y44" s="223">
        <f t="shared" si="13"/>
        <v>21.04</v>
      </c>
      <c r="Z44" s="223">
        <f t="shared" si="14"/>
        <v>0</v>
      </c>
      <c r="AA44" s="277">
        <v>21.04</v>
      </c>
      <c r="AB44" s="171">
        <v>826</v>
      </c>
      <c r="AC44" s="171">
        <f t="shared" si="15"/>
        <v>17379.04</v>
      </c>
      <c r="AD44" s="171">
        <f t="shared" si="16"/>
        <v>21166.52</v>
      </c>
      <c r="AE44" s="353">
        <f t="shared" si="17"/>
        <v>73.27</v>
      </c>
      <c r="AF44" s="250">
        <f t="shared" si="18"/>
        <v>73.27</v>
      </c>
      <c r="AG44" s="199">
        <v>1590.78</v>
      </c>
      <c r="AH44" s="193">
        <f t="shared" si="19"/>
        <v>0</v>
      </c>
      <c r="AI44" s="193">
        <f t="shared" si="20"/>
        <v>0</v>
      </c>
      <c r="AJ44" s="192">
        <f t="shared" si="21"/>
        <v>0</v>
      </c>
      <c r="AK44" s="187" t="e">
        <f t="shared" si="22"/>
        <v>#DIV/0!</v>
      </c>
      <c r="AL44" s="282">
        <v>120.06</v>
      </c>
      <c r="AM44" s="182">
        <f t="shared" si="23"/>
        <v>120.06</v>
      </c>
      <c r="AN44" s="182">
        <f t="shared" si="24"/>
        <v>0</v>
      </c>
      <c r="AO44" s="233">
        <v>100</v>
      </c>
      <c r="AP44" s="233">
        <f t="shared" si="25"/>
        <v>89.14583</v>
      </c>
      <c r="AQ44" s="234">
        <f t="shared" si="26"/>
        <v>10.85417</v>
      </c>
      <c r="AR44" s="235">
        <f t="shared" si="27"/>
        <v>107.028</v>
      </c>
      <c r="AS44" s="235">
        <f t="shared" si="28"/>
        <v>13.032</v>
      </c>
      <c r="AT44" s="290">
        <f t="shared" si="29"/>
        <v>0.04436</v>
      </c>
      <c r="AU44" s="219">
        <f t="shared" si="30"/>
        <v>0.03955</v>
      </c>
      <c r="AV44" s="219">
        <f t="shared" si="31"/>
        <v>0.00482</v>
      </c>
      <c r="AW44" s="251" t="s">
        <v>48</v>
      </c>
      <c r="AX44" s="217"/>
      <c r="AY44" s="193">
        <v>826</v>
      </c>
      <c r="AZ44" s="193">
        <f t="shared" si="32"/>
        <v>99169.56</v>
      </c>
      <c r="BA44" s="193">
        <f t="shared" si="2"/>
        <v>36.65</v>
      </c>
      <c r="BB44" s="182">
        <f t="shared" si="3"/>
        <v>141.1</v>
      </c>
      <c r="BC44" s="182">
        <f t="shared" si="33"/>
        <v>0</v>
      </c>
      <c r="BD44" s="182">
        <f t="shared" si="34"/>
        <v>141.1</v>
      </c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</row>
    <row r="45" spans="1:102" ht="15.75">
      <c r="A45" s="162">
        <v>37</v>
      </c>
      <c r="B45" s="172" t="s">
        <v>49</v>
      </c>
      <c r="C45" s="43">
        <f t="shared" si="35"/>
        <v>2771.6</v>
      </c>
      <c r="D45" s="179"/>
      <c r="E45" s="179">
        <f t="shared" si="4"/>
        <v>2771.6</v>
      </c>
      <c r="F45" s="253">
        <v>2771.6</v>
      </c>
      <c r="G45" s="270">
        <v>331.64</v>
      </c>
      <c r="H45" s="171">
        <f t="shared" si="5"/>
        <v>0</v>
      </c>
      <c r="I45" s="171">
        <f t="shared" si="6"/>
        <v>331.64</v>
      </c>
      <c r="J45" s="228">
        <v>116</v>
      </c>
      <c r="K45" s="187">
        <v>0.06</v>
      </c>
      <c r="L45" s="187">
        <v>325.3</v>
      </c>
      <c r="M45" s="210">
        <f t="shared" si="7"/>
        <v>3096.9</v>
      </c>
      <c r="N45" s="210">
        <f t="shared" si="8"/>
        <v>19.52</v>
      </c>
      <c r="O45" s="245">
        <f t="shared" si="9"/>
        <v>0.007043</v>
      </c>
      <c r="P45" s="228">
        <v>61</v>
      </c>
      <c r="Q45" s="228">
        <v>77.3</v>
      </c>
      <c r="R45" s="246">
        <f t="shared" si="10"/>
        <v>55</v>
      </c>
      <c r="S45" s="228"/>
      <c r="T45" s="188">
        <f t="shared" si="1"/>
        <v>234.82</v>
      </c>
      <c r="U45" s="189">
        <f t="shared" si="11"/>
        <v>4.27</v>
      </c>
      <c r="V45" s="251" t="s">
        <v>49</v>
      </c>
      <c r="W45" s="252">
        <v>13.11</v>
      </c>
      <c r="X45" s="249">
        <f t="shared" si="12"/>
        <v>4347.8</v>
      </c>
      <c r="Y45" s="223">
        <f t="shared" si="13"/>
        <v>24.214</v>
      </c>
      <c r="Z45" s="223">
        <v>0</v>
      </c>
      <c r="AA45" s="277">
        <v>24.214</v>
      </c>
      <c r="AB45" s="171">
        <v>826</v>
      </c>
      <c r="AC45" s="171">
        <f t="shared" si="15"/>
        <v>20000.76</v>
      </c>
      <c r="AD45" s="171">
        <f t="shared" si="16"/>
        <v>24348.56</v>
      </c>
      <c r="AE45" s="353">
        <f t="shared" si="17"/>
        <v>73.42</v>
      </c>
      <c r="AF45" s="250">
        <f t="shared" si="18"/>
        <v>73.42</v>
      </c>
      <c r="AG45" s="199">
        <v>1590.78</v>
      </c>
      <c r="AH45" s="193">
        <f t="shared" si="19"/>
        <v>0</v>
      </c>
      <c r="AI45" s="193">
        <f t="shared" si="20"/>
        <v>0</v>
      </c>
      <c r="AJ45" s="192">
        <f t="shared" si="21"/>
        <v>0</v>
      </c>
      <c r="AK45" s="187" t="e">
        <f t="shared" si="22"/>
        <v>#DIV/0!</v>
      </c>
      <c r="AL45" s="282">
        <v>103.052</v>
      </c>
      <c r="AM45" s="182">
        <f t="shared" si="23"/>
        <v>103.052</v>
      </c>
      <c r="AN45" s="182">
        <f t="shared" si="24"/>
        <v>0</v>
      </c>
      <c r="AO45" s="233">
        <v>100</v>
      </c>
      <c r="AP45" s="233">
        <f t="shared" si="25"/>
        <v>89.49595</v>
      </c>
      <c r="AQ45" s="234">
        <f t="shared" si="26"/>
        <v>10.50405</v>
      </c>
      <c r="AR45" s="235">
        <f t="shared" si="27"/>
        <v>92.227</v>
      </c>
      <c r="AS45" s="235">
        <f t="shared" si="28"/>
        <v>10.825</v>
      </c>
      <c r="AT45" s="290">
        <f t="shared" si="29"/>
        <v>0.03718</v>
      </c>
      <c r="AU45" s="219">
        <f t="shared" si="30"/>
        <v>0.03328</v>
      </c>
      <c r="AV45" s="219">
        <f t="shared" si="31"/>
        <v>0.00391</v>
      </c>
      <c r="AW45" s="251" t="s">
        <v>49</v>
      </c>
      <c r="AX45" s="217"/>
      <c r="AY45" s="193">
        <v>826</v>
      </c>
      <c r="AZ45" s="193">
        <f t="shared" si="32"/>
        <v>85120.95</v>
      </c>
      <c r="BA45" s="193">
        <f t="shared" si="2"/>
        <v>30.71</v>
      </c>
      <c r="BB45" s="182">
        <f t="shared" si="3"/>
        <v>127.266</v>
      </c>
      <c r="BC45" s="182">
        <f t="shared" si="33"/>
        <v>0</v>
      </c>
      <c r="BD45" s="182">
        <f t="shared" si="34"/>
        <v>127.266</v>
      </c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</row>
    <row r="46" spans="1:102" ht="15.75">
      <c r="A46" s="162">
        <v>38</v>
      </c>
      <c r="B46" s="173" t="s">
        <v>50</v>
      </c>
      <c r="C46" s="43">
        <v>3043.9</v>
      </c>
      <c r="D46" s="179">
        <v>144.3</v>
      </c>
      <c r="E46" s="179">
        <f t="shared" si="4"/>
        <v>3188.2</v>
      </c>
      <c r="F46" s="253">
        <v>3188.2</v>
      </c>
      <c r="G46" s="270">
        <v>275.45</v>
      </c>
      <c r="H46" s="171">
        <f t="shared" si="5"/>
        <v>2.19</v>
      </c>
      <c r="I46" s="171">
        <f t="shared" si="6"/>
        <v>273.27</v>
      </c>
      <c r="J46" s="228">
        <v>136</v>
      </c>
      <c r="K46" s="187">
        <v>0.05</v>
      </c>
      <c r="L46" s="187">
        <v>244.4</v>
      </c>
      <c r="M46" s="210">
        <f t="shared" si="7"/>
        <v>3432.6</v>
      </c>
      <c r="N46" s="210">
        <f t="shared" si="8"/>
        <v>12.22</v>
      </c>
      <c r="O46" s="245">
        <f t="shared" si="9"/>
        <v>0.003833</v>
      </c>
      <c r="P46" s="228">
        <v>28</v>
      </c>
      <c r="Q46" s="228">
        <v>18.05</v>
      </c>
      <c r="R46" s="246">
        <f t="shared" si="10"/>
        <v>108</v>
      </c>
      <c r="S46" s="228">
        <v>1.635</v>
      </c>
      <c r="T46" s="188">
        <f t="shared" si="1"/>
        <v>243.55</v>
      </c>
      <c r="U46" s="189">
        <f t="shared" si="11"/>
        <v>2.26</v>
      </c>
      <c r="V46" s="254" t="s">
        <v>50</v>
      </c>
      <c r="W46" s="252">
        <v>13.11</v>
      </c>
      <c r="X46" s="249">
        <f t="shared" si="12"/>
        <v>3582.57</v>
      </c>
      <c r="Y46" s="223">
        <f t="shared" si="13"/>
        <v>21.528</v>
      </c>
      <c r="Z46" s="223">
        <f t="shared" si="14"/>
        <v>0.173</v>
      </c>
      <c r="AA46" s="277">
        <v>21.7</v>
      </c>
      <c r="AB46" s="171">
        <v>826</v>
      </c>
      <c r="AC46" s="171">
        <f t="shared" si="15"/>
        <v>17782.13</v>
      </c>
      <c r="AD46" s="171">
        <f t="shared" si="16"/>
        <v>21364.7</v>
      </c>
      <c r="AE46" s="353">
        <f t="shared" si="17"/>
        <v>78.18</v>
      </c>
      <c r="AF46" s="250">
        <f t="shared" si="18"/>
        <v>78.18</v>
      </c>
      <c r="AG46" s="199">
        <v>1590.78</v>
      </c>
      <c r="AH46" s="193">
        <f t="shared" si="19"/>
        <v>275.2</v>
      </c>
      <c r="AI46" s="193">
        <f t="shared" si="20"/>
        <v>28.71</v>
      </c>
      <c r="AJ46" s="192">
        <f t="shared" si="21"/>
        <v>303.91</v>
      </c>
      <c r="AK46" s="187">
        <f t="shared" si="22"/>
        <v>138.77</v>
      </c>
      <c r="AL46" s="283">
        <v>145.962</v>
      </c>
      <c r="AM46" s="182">
        <f t="shared" si="23"/>
        <v>139.356</v>
      </c>
      <c r="AN46" s="182">
        <f t="shared" si="24"/>
        <v>6.606</v>
      </c>
      <c r="AO46" s="233">
        <v>100</v>
      </c>
      <c r="AP46" s="233">
        <f t="shared" si="25"/>
        <v>92.88003</v>
      </c>
      <c r="AQ46" s="234">
        <f t="shared" si="26"/>
        <v>7.11997</v>
      </c>
      <c r="AR46" s="235">
        <f t="shared" si="27"/>
        <v>135.57</v>
      </c>
      <c r="AS46" s="235">
        <f t="shared" si="28"/>
        <v>10.392</v>
      </c>
      <c r="AT46" s="290">
        <f t="shared" si="29"/>
        <v>0.04578</v>
      </c>
      <c r="AU46" s="219">
        <f t="shared" si="30"/>
        <v>0.04252</v>
      </c>
      <c r="AV46" s="219">
        <f t="shared" si="31"/>
        <v>0.00326</v>
      </c>
      <c r="AW46" s="254" t="s">
        <v>50</v>
      </c>
      <c r="AX46" s="217"/>
      <c r="AY46" s="193">
        <v>826</v>
      </c>
      <c r="AZ46" s="193">
        <f t="shared" si="32"/>
        <v>115108.06</v>
      </c>
      <c r="BA46" s="193">
        <f t="shared" si="2"/>
        <v>37.82</v>
      </c>
      <c r="BB46" s="182">
        <f t="shared" si="3"/>
        <v>160.884</v>
      </c>
      <c r="BC46" s="182">
        <f t="shared" si="33"/>
        <v>6.779</v>
      </c>
      <c r="BD46" s="182">
        <f t="shared" si="34"/>
        <v>167.663</v>
      </c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</row>
    <row r="47" spans="1:102" ht="15.75">
      <c r="A47" s="174">
        <v>39</v>
      </c>
      <c r="B47" s="175" t="s">
        <v>51</v>
      </c>
      <c r="C47" s="43">
        <f t="shared" si="35"/>
        <v>3038.7</v>
      </c>
      <c r="D47" s="179">
        <v>142.9</v>
      </c>
      <c r="E47" s="179">
        <f t="shared" si="4"/>
        <v>3181.6</v>
      </c>
      <c r="F47" s="253">
        <v>3181.6</v>
      </c>
      <c r="G47" s="270">
        <v>306.3</v>
      </c>
      <c r="H47" s="171">
        <f t="shared" si="5"/>
        <v>0.74</v>
      </c>
      <c r="I47" s="171">
        <f t="shared" si="6"/>
        <v>305.57</v>
      </c>
      <c r="J47" s="228">
        <v>121</v>
      </c>
      <c r="K47" s="187">
        <v>0.05</v>
      </c>
      <c r="L47" s="187">
        <v>232.5</v>
      </c>
      <c r="M47" s="210">
        <f t="shared" si="7"/>
        <v>3414.1</v>
      </c>
      <c r="N47" s="210">
        <f t="shared" si="8"/>
        <v>11.63</v>
      </c>
      <c r="O47" s="245">
        <f t="shared" si="9"/>
        <v>0.003655</v>
      </c>
      <c r="P47" s="228">
        <v>22</v>
      </c>
      <c r="Q47" s="228">
        <v>30.69</v>
      </c>
      <c r="R47" s="246">
        <f t="shared" si="10"/>
        <v>99</v>
      </c>
      <c r="S47" s="228">
        <v>0.214</v>
      </c>
      <c r="T47" s="188">
        <f t="shared" si="1"/>
        <v>263.77</v>
      </c>
      <c r="U47" s="189">
        <f t="shared" si="11"/>
        <v>2.66</v>
      </c>
      <c r="V47" s="254" t="s">
        <v>51</v>
      </c>
      <c r="W47" s="252">
        <v>13.11</v>
      </c>
      <c r="X47" s="249">
        <f t="shared" si="12"/>
        <v>4006.02</v>
      </c>
      <c r="Y47" s="223">
        <f t="shared" si="13"/>
        <v>21.87</v>
      </c>
      <c r="Z47" s="223">
        <f t="shared" si="14"/>
        <v>0.053</v>
      </c>
      <c r="AA47" s="277">
        <v>21.922</v>
      </c>
      <c r="AB47" s="171">
        <v>826</v>
      </c>
      <c r="AC47" s="171">
        <f t="shared" si="15"/>
        <v>18064.62</v>
      </c>
      <c r="AD47" s="171">
        <f t="shared" si="16"/>
        <v>22070.64</v>
      </c>
      <c r="AE47" s="353">
        <f t="shared" si="17"/>
        <v>72.23</v>
      </c>
      <c r="AF47" s="250">
        <f t="shared" si="18"/>
        <v>72.23</v>
      </c>
      <c r="AG47" s="199">
        <v>1590.78</v>
      </c>
      <c r="AH47" s="193">
        <f t="shared" si="19"/>
        <v>84.31</v>
      </c>
      <c r="AI47" s="193">
        <f t="shared" si="20"/>
        <v>9.7</v>
      </c>
      <c r="AJ47" s="192">
        <f t="shared" si="21"/>
        <v>94.01</v>
      </c>
      <c r="AK47" s="187">
        <f t="shared" si="22"/>
        <v>127.04</v>
      </c>
      <c r="AL47" s="282">
        <v>146.459</v>
      </c>
      <c r="AM47" s="182">
        <f t="shared" si="23"/>
        <v>139.881</v>
      </c>
      <c r="AN47" s="182">
        <f t="shared" si="24"/>
        <v>6.578</v>
      </c>
      <c r="AO47" s="233">
        <v>100</v>
      </c>
      <c r="AP47" s="233">
        <f t="shared" si="25"/>
        <v>93.19001</v>
      </c>
      <c r="AQ47" s="234">
        <f t="shared" si="26"/>
        <v>6.80999</v>
      </c>
      <c r="AR47" s="235">
        <f t="shared" si="27"/>
        <v>136.485</v>
      </c>
      <c r="AS47" s="235">
        <f t="shared" si="28"/>
        <v>9.974</v>
      </c>
      <c r="AT47" s="290">
        <f t="shared" si="29"/>
        <v>0.04603</v>
      </c>
      <c r="AU47" s="219">
        <f t="shared" si="30"/>
        <v>0.0429</v>
      </c>
      <c r="AV47" s="219">
        <f t="shared" si="31"/>
        <v>0.00313</v>
      </c>
      <c r="AW47" s="254" t="s">
        <v>51</v>
      </c>
      <c r="AX47" s="217"/>
      <c r="AY47" s="193">
        <v>826</v>
      </c>
      <c r="AZ47" s="193">
        <f t="shared" si="32"/>
        <v>115541.71</v>
      </c>
      <c r="BA47" s="193">
        <f t="shared" si="2"/>
        <v>38.02</v>
      </c>
      <c r="BB47" s="182">
        <f t="shared" si="3"/>
        <v>161.751</v>
      </c>
      <c r="BC47" s="182">
        <f t="shared" si="33"/>
        <v>6.631</v>
      </c>
      <c r="BD47" s="182">
        <f t="shared" si="34"/>
        <v>168.382</v>
      </c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</row>
    <row r="48" spans="1:102" ht="15.75">
      <c r="A48" s="174">
        <v>40</v>
      </c>
      <c r="B48" s="172" t="s">
        <v>52</v>
      </c>
      <c r="C48" s="43">
        <v>2527.8</v>
      </c>
      <c r="D48" s="179">
        <v>232.5</v>
      </c>
      <c r="E48" s="179">
        <f t="shared" si="4"/>
        <v>2760.3</v>
      </c>
      <c r="F48" s="253">
        <v>2760.3</v>
      </c>
      <c r="G48" s="270">
        <v>350.1</v>
      </c>
      <c r="H48" s="171">
        <f t="shared" si="5"/>
        <v>0.85</v>
      </c>
      <c r="I48" s="171">
        <f t="shared" si="6"/>
        <v>349.25</v>
      </c>
      <c r="J48" s="228">
        <v>116</v>
      </c>
      <c r="K48" s="187">
        <v>0.04</v>
      </c>
      <c r="L48" s="187">
        <v>197.5</v>
      </c>
      <c r="M48" s="210">
        <f t="shared" si="7"/>
        <v>2957.8</v>
      </c>
      <c r="N48" s="210">
        <f t="shared" si="8"/>
        <v>7.9</v>
      </c>
      <c r="O48" s="245">
        <f t="shared" si="9"/>
        <v>0.002862</v>
      </c>
      <c r="P48" s="228">
        <v>21</v>
      </c>
      <c r="Q48" s="228">
        <v>11.55</v>
      </c>
      <c r="R48" s="246">
        <f t="shared" si="10"/>
        <v>95</v>
      </c>
      <c r="S48" s="182">
        <v>0.183</v>
      </c>
      <c r="T48" s="188">
        <f t="shared" si="1"/>
        <v>330.47</v>
      </c>
      <c r="U48" s="189">
        <f t="shared" si="11"/>
        <v>3.48</v>
      </c>
      <c r="V48" s="251" t="s">
        <v>52</v>
      </c>
      <c r="W48" s="252">
        <v>13.11</v>
      </c>
      <c r="X48" s="249">
        <f t="shared" si="12"/>
        <v>4578.67</v>
      </c>
      <c r="Y48" s="223">
        <f t="shared" si="13"/>
        <v>24.524</v>
      </c>
      <c r="Z48" s="223">
        <f t="shared" si="14"/>
        <v>0.06</v>
      </c>
      <c r="AA48" s="277">
        <v>24.584</v>
      </c>
      <c r="AB48" s="171">
        <v>826</v>
      </c>
      <c r="AC48" s="171">
        <f t="shared" si="15"/>
        <v>20256.82</v>
      </c>
      <c r="AD48" s="171">
        <f t="shared" si="16"/>
        <v>24835.49</v>
      </c>
      <c r="AE48" s="353">
        <f t="shared" si="17"/>
        <v>71.11</v>
      </c>
      <c r="AF48" s="250">
        <f t="shared" si="18"/>
        <v>71.11</v>
      </c>
      <c r="AG48" s="199">
        <v>1590.78</v>
      </c>
      <c r="AH48" s="193">
        <f t="shared" si="19"/>
        <v>95.45</v>
      </c>
      <c r="AI48" s="193">
        <f t="shared" si="20"/>
        <v>11.14</v>
      </c>
      <c r="AJ48" s="192">
        <f t="shared" si="21"/>
        <v>106.59</v>
      </c>
      <c r="AK48" s="187">
        <f t="shared" si="22"/>
        <v>125.4</v>
      </c>
      <c r="AL48" s="283">
        <v>115.748</v>
      </c>
      <c r="AM48" s="182">
        <f t="shared" si="23"/>
        <v>105.999</v>
      </c>
      <c r="AN48" s="182">
        <f t="shared" si="24"/>
        <v>9.749</v>
      </c>
      <c r="AO48" s="233">
        <v>100</v>
      </c>
      <c r="AP48" s="233">
        <f t="shared" si="25"/>
        <v>93.32274</v>
      </c>
      <c r="AQ48" s="234">
        <f t="shared" si="26"/>
        <v>6.67726</v>
      </c>
      <c r="AR48" s="235">
        <f t="shared" si="27"/>
        <v>108.019</v>
      </c>
      <c r="AS48" s="235">
        <f t="shared" si="28"/>
        <v>7.729</v>
      </c>
      <c r="AT48" s="290">
        <f t="shared" si="29"/>
        <v>0.04193</v>
      </c>
      <c r="AU48" s="219">
        <f t="shared" si="30"/>
        <v>0.03913</v>
      </c>
      <c r="AV48" s="219">
        <f t="shared" si="31"/>
        <v>0.0028</v>
      </c>
      <c r="AW48" s="251" t="s">
        <v>52</v>
      </c>
      <c r="AX48" s="217"/>
      <c r="AY48" s="193">
        <v>826</v>
      </c>
      <c r="AZ48" s="193">
        <f t="shared" si="32"/>
        <v>87555.17</v>
      </c>
      <c r="BA48" s="193">
        <f t="shared" si="2"/>
        <v>34.64</v>
      </c>
      <c r="BB48" s="182">
        <f t="shared" si="3"/>
        <v>130.523</v>
      </c>
      <c r="BC48" s="182">
        <f t="shared" si="33"/>
        <v>9.809</v>
      </c>
      <c r="BD48" s="182">
        <f t="shared" si="34"/>
        <v>140.332</v>
      </c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</row>
    <row r="49" spans="1:102" ht="15.75">
      <c r="A49" s="162">
        <v>41</v>
      </c>
      <c r="B49" s="172" t="s">
        <v>53</v>
      </c>
      <c r="C49" s="43">
        <f t="shared" si="35"/>
        <v>3399.5</v>
      </c>
      <c r="D49" s="179">
        <v>57.5</v>
      </c>
      <c r="E49" s="179">
        <f t="shared" si="4"/>
        <v>3457</v>
      </c>
      <c r="F49" s="253">
        <v>3457</v>
      </c>
      <c r="G49" s="270">
        <v>361.2</v>
      </c>
      <c r="H49" s="171">
        <f t="shared" si="5"/>
        <v>0.26</v>
      </c>
      <c r="I49" s="171">
        <f t="shared" si="6"/>
        <v>360.94</v>
      </c>
      <c r="J49" s="228">
        <v>140</v>
      </c>
      <c r="K49" s="187">
        <v>0.05</v>
      </c>
      <c r="L49" s="187">
        <v>309.4</v>
      </c>
      <c r="M49" s="210">
        <f t="shared" si="7"/>
        <v>3766.4</v>
      </c>
      <c r="N49" s="210">
        <f t="shared" si="8"/>
        <v>15.47</v>
      </c>
      <c r="O49" s="245">
        <f t="shared" si="9"/>
        <v>0.004475</v>
      </c>
      <c r="P49" s="228">
        <v>32</v>
      </c>
      <c r="Q49" s="228">
        <v>34.96</v>
      </c>
      <c r="R49" s="246">
        <f t="shared" si="10"/>
        <v>108</v>
      </c>
      <c r="S49" s="228"/>
      <c r="T49" s="188">
        <f t="shared" si="1"/>
        <v>310.77</v>
      </c>
      <c r="U49" s="189">
        <f t="shared" si="11"/>
        <v>2.88</v>
      </c>
      <c r="V49" s="251" t="s">
        <v>53</v>
      </c>
      <c r="W49" s="252">
        <v>13.11</v>
      </c>
      <c r="X49" s="249">
        <f t="shared" si="12"/>
        <v>4731.92</v>
      </c>
      <c r="Y49" s="223">
        <f t="shared" si="13"/>
        <v>25.548</v>
      </c>
      <c r="Z49" s="223">
        <f t="shared" si="14"/>
        <v>0.018</v>
      </c>
      <c r="AA49" s="277">
        <v>25.566</v>
      </c>
      <c r="AB49" s="171">
        <v>826</v>
      </c>
      <c r="AC49" s="171">
        <f t="shared" si="15"/>
        <v>21102.65</v>
      </c>
      <c r="AD49" s="171">
        <f t="shared" si="16"/>
        <v>25834.57</v>
      </c>
      <c r="AE49" s="353">
        <f t="shared" si="17"/>
        <v>71.57</v>
      </c>
      <c r="AF49" s="250">
        <f t="shared" si="18"/>
        <v>71.58</v>
      </c>
      <c r="AG49" s="199">
        <v>1590.78</v>
      </c>
      <c r="AH49" s="193">
        <f t="shared" si="19"/>
        <v>28.63</v>
      </c>
      <c r="AI49" s="193">
        <f t="shared" si="20"/>
        <v>3.41</v>
      </c>
      <c r="AJ49" s="192">
        <f t="shared" si="21"/>
        <v>32.04</v>
      </c>
      <c r="AK49" s="187">
        <f t="shared" si="22"/>
        <v>123.23</v>
      </c>
      <c r="AL49" s="282">
        <v>150.897</v>
      </c>
      <c r="AM49" s="182">
        <f t="shared" si="23"/>
        <v>148.387</v>
      </c>
      <c r="AN49" s="182">
        <f t="shared" si="24"/>
        <v>2.51</v>
      </c>
      <c r="AO49" s="233">
        <v>100</v>
      </c>
      <c r="AP49" s="233">
        <f t="shared" si="25"/>
        <v>91.78526</v>
      </c>
      <c r="AQ49" s="234">
        <f t="shared" si="26"/>
        <v>8.21474</v>
      </c>
      <c r="AR49" s="235">
        <f t="shared" si="27"/>
        <v>138.501</v>
      </c>
      <c r="AS49" s="235">
        <f t="shared" si="28"/>
        <v>12.396</v>
      </c>
      <c r="AT49" s="290">
        <f t="shared" si="29"/>
        <v>0.04365</v>
      </c>
      <c r="AU49" s="219">
        <f t="shared" si="30"/>
        <v>0.04006</v>
      </c>
      <c r="AV49" s="219">
        <f t="shared" si="31"/>
        <v>0.00359</v>
      </c>
      <c r="AW49" s="251" t="s">
        <v>53</v>
      </c>
      <c r="AX49" s="217"/>
      <c r="AY49" s="193">
        <v>826</v>
      </c>
      <c r="AZ49" s="193">
        <f t="shared" si="32"/>
        <v>122567.66</v>
      </c>
      <c r="BA49" s="193">
        <f t="shared" si="2"/>
        <v>36.05</v>
      </c>
      <c r="BB49" s="182">
        <f t="shared" si="3"/>
        <v>173.935</v>
      </c>
      <c r="BC49" s="182">
        <f t="shared" si="33"/>
        <v>2.528</v>
      </c>
      <c r="BD49" s="182">
        <f t="shared" si="34"/>
        <v>176.463</v>
      </c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</row>
    <row r="50" spans="1:102" ht="15.75">
      <c r="A50" s="162">
        <v>42</v>
      </c>
      <c r="B50" s="172" t="s">
        <v>54</v>
      </c>
      <c r="C50" s="43">
        <f t="shared" si="35"/>
        <v>3899.3</v>
      </c>
      <c r="D50" s="179"/>
      <c r="E50" s="179">
        <f t="shared" si="4"/>
        <v>3899.3</v>
      </c>
      <c r="F50" s="253">
        <v>3899.3</v>
      </c>
      <c r="G50" s="270">
        <v>442.3</v>
      </c>
      <c r="H50" s="171">
        <f t="shared" si="5"/>
        <v>0</v>
      </c>
      <c r="I50" s="171">
        <f t="shared" si="6"/>
        <v>442.3</v>
      </c>
      <c r="J50" s="228">
        <v>107</v>
      </c>
      <c r="K50" s="187">
        <v>0.07</v>
      </c>
      <c r="L50" s="187">
        <v>689.1</v>
      </c>
      <c r="M50" s="210">
        <f t="shared" si="7"/>
        <v>4588.4</v>
      </c>
      <c r="N50" s="210">
        <f t="shared" si="8"/>
        <v>48.24</v>
      </c>
      <c r="O50" s="245">
        <f t="shared" si="9"/>
        <v>0.012371</v>
      </c>
      <c r="P50" s="228">
        <v>43</v>
      </c>
      <c r="Q50" s="228">
        <v>76.39</v>
      </c>
      <c r="R50" s="246">
        <f t="shared" si="10"/>
        <v>64</v>
      </c>
      <c r="S50" s="228"/>
      <c r="T50" s="188">
        <f t="shared" si="1"/>
        <v>317.67</v>
      </c>
      <c r="U50" s="189">
        <f t="shared" si="11"/>
        <v>4.96</v>
      </c>
      <c r="V50" s="251" t="s">
        <v>54</v>
      </c>
      <c r="W50" s="252">
        <v>13.11</v>
      </c>
      <c r="X50" s="249">
        <f t="shared" si="12"/>
        <v>5798.55</v>
      </c>
      <c r="Y50" s="223">
        <f t="shared" si="13"/>
        <v>34.675</v>
      </c>
      <c r="Z50" s="223">
        <f t="shared" si="14"/>
        <v>0</v>
      </c>
      <c r="AA50" s="277">
        <v>34.675</v>
      </c>
      <c r="AB50" s="171">
        <v>826</v>
      </c>
      <c r="AC50" s="171">
        <f t="shared" si="15"/>
        <v>28641.55</v>
      </c>
      <c r="AD50" s="171">
        <f t="shared" si="16"/>
        <v>34440.1</v>
      </c>
      <c r="AE50" s="353">
        <f t="shared" si="17"/>
        <v>77.87</v>
      </c>
      <c r="AF50" s="250">
        <f t="shared" si="18"/>
        <v>77.87</v>
      </c>
      <c r="AG50" s="199">
        <v>1590.78</v>
      </c>
      <c r="AH50" s="193">
        <f t="shared" si="19"/>
        <v>0</v>
      </c>
      <c r="AI50" s="193">
        <f t="shared" si="20"/>
        <v>0</v>
      </c>
      <c r="AJ50" s="192">
        <f t="shared" si="21"/>
        <v>0</v>
      </c>
      <c r="AK50" s="187" t="e">
        <f t="shared" si="22"/>
        <v>#DIV/0!</v>
      </c>
      <c r="AL50" s="282">
        <v>162.858</v>
      </c>
      <c r="AM50" s="182">
        <f t="shared" si="23"/>
        <v>162.858</v>
      </c>
      <c r="AN50" s="182">
        <f t="shared" si="24"/>
        <v>0</v>
      </c>
      <c r="AO50" s="233">
        <v>100</v>
      </c>
      <c r="AP50" s="233">
        <f t="shared" si="25"/>
        <v>84.98169</v>
      </c>
      <c r="AQ50" s="234">
        <f t="shared" si="26"/>
        <v>15.01831</v>
      </c>
      <c r="AR50" s="235">
        <f t="shared" si="27"/>
        <v>138.399</v>
      </c>
      <c r="AS50" s="235">
        <f t="shared" si="28"/>
        <v>24.459</v>
      </c>
      <c r="AT50" s="290">
        <f t="shared" si="29"/>
        <v>0.04177</v>
      </c>
      <c r="AU50" s="219">
        <f t="shared" si="30"/>
        <v>0.03549</v>
      </c>
      <c r="AV50" s="219">
        <f t="shared" si="31"/>
        <v>0.00627</v>
      </c>
      <c r="AW50" s="251" t="s">
        <v>54</v>
      </c>
      <c r="AX50" s="217"/>
      <c r="AY50" s="193">
        <v>826</v>
      </c>
      <c r="AZ50" s="193">
        <f t="shared" si="32"/>
        <v>134520.71</v>
      </c>
      <c r="BA50" s="193">
        <f t="shared" si="2"/>
        <v>34.5</v>
      </c>
      <c r="BB50" s="182">
        <f t="shared" si="3"/>
        <v>197.533</v>
      </c>
      <c r="BC50" s="182">
        <f t="shared" si="33"/>
        <v>0</v>
      </c>
      <c r="BD50" s="182">
        <f t="shared" si="34"/>
        <v>197.533</v>
      </c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</row>
    <row r="51" spans="1:102" ht="15.75">
      <c r="A51" s="162">
        <v>43</v>
      </c>
      <c r="B51" s="172" t="s">
        <v>55</v>
      </c>
      <c r="C51" s="43">
        <f t="shared" si="35"/>
        <v>3870.1</v>
      </c>
      <c r="D51" s="179"/>
      <c r="E51" s="179">
        <f t="shared" si="4"/>
        <v>3870.1</v>
      </c>
      <c r="F51" s="253">
        <v>3870.1</v>
      </c>
      <c r="G51" s="270">
        <v>484.3</v>
      </c>
      <c r="H51" s="171">
        <f t="shared" si="5"/>
        <v>0</v>
      </c>
      <c r="I51" s="171">
        <f t="shared" si="6"/>
        <v>484.3</v>
      </c>
      <c r="J51" s="228">
        <v>137</v>
      </c>
      <c r="K51" s="187">
        <v>0.07</v>
      </c>
      <c r="L51" s="187">
        <v>689.1</v>
      </c>
      <c r="M51" s="210">
        <f t="shared" si="7"/>
        <v>4559.2</v>
      </c>
      <c r="N51" s="210">
        <f t="shared" si="8"/>
        <v>48.24</v>
      </c>
      <c r="O51" s="245">
        <f t="shared" si="9"/>
        <v>0.012465</v>
      </c>
      <c r="P51" s="228">
        <v>32</v>
      </c>
      <c r="Q51" s="228">
        <v>23.62</v>
      </c>
      <c r="R51" s="246">
        <f t="shared" si="10"/>
        <v>105</v>
      </c>
      <c r="S51" s="228"/>
      <c r="T51" s="188">
        <f t="shared" si="1"/>
        <v>412.44</v>
      </c>
      <c r="U51" s="189">
        <f t="shared" si="11"/>
        <v>3.93</v>
      </c>
      <c r="V51" s="251" t="s">
        <v>55</v>
      </c>
      <c r="W51" s="252">
        <v>13.11</v>
      </c>
      <c r="X51" s="249">
        <f t="shared" si="12"/>
        <v>6349.17</v>
      </c>
      <c r="Y51" s="223">
        <f t="shared" si="13"/>
        <v>34.262</v>
      </c>
      <c r="Z51" s="223">
        <f t="shared" si="14"/>
        <v>0</v>
      </c>
      <c r="AA51" s="277">
        <v>34.262</v>
      </c>
      <c r="AB51" s="171">
        <v>826</v>
      </c>
      <c r="AC51" s="171">
        <f t="shared" si="15"/>
        <v>28300.41</v>
      </c>
      <c r="AD51" s="171">
        <f t="shared" si="16"/>
        <v>34649.58</v>
      </c>
      <c r="AE51" s="353">
        <f t="shared" si="17"/>
        <v>71.55</v>
      </c>
      <c r="AF51" s="250">
        <f t="shared" si="18"/>
        <v>71.55</v>
      </c>
      <c r="AG51" s="199">
        <v>1590.78</v>
      </c>
      <c r="AH51" s="193">
        <f t="shared" si="19"/>
        <v>0</v>
      </c>
      <c r="AI51" s="193">
        <f t="shared" si="20"/>
        <v>0</v>
      </c>
      <c r="AJ51" s="192">
        <f t="shared" si="21"/>
        <v>0</v>
      </c>
      <c r="AK51" s="187" t="e">
        <f t="shared" si="22"/>
        <v>#DIV/0!</v>
      </c>
      <c r="AL51" s="282">
        <v>164.583</v>
      </c>
      <c r="AM51" s="182">
        <f t="shared" si="23"/>
        <v>164.583</v>
      </c>
      <c r="AN51" s="182">
        <f t="shared" si="24"/>
        <v>0</v>
      </c>
      <c r="AO51" s="233">
        <v>100</v>
      </c>
      <c r="AP51" s="233">
        <f t="shared" si="25"/>
        <v>84.88551</v>
      </c>
      <c r="AQ51" s="234">
        <f t="shared" si="26"/>
        <v>15.11449</v>
      </c>
      <c r="AR51" s="235">
        <f t="shared" si="27"/>
        <v>139.707</v>
      </c>
      <c r="AS51" s="235">
        <f t="shared" si="28"/>
        <v>24.876</v>
      </c>
      <c r="AT51" s="290">
        <f t="shared" si="29"/>
        <v>0.04253</v>
      </c>
      <c r="AU51" s="219">
        <f t="shared" si="30"/>
        <v>0.0361</v>
      </c>
      <c r="AV51" s="219">
        <f t="shared" si="31"/>
        <v>0.00643</v>
      </c>
      <c r="AW51" s="251" t="s">
        <v>55</v>
      </c>
      <c r="AX51" s="217"/>
      <c r="AY51" s="193">
        <v>826</v>
      </c>
      <c r="AZ51" s="193">
        <f t="shared" si="32"/>
        <v>135945.56</v>
      </c>
      <c r="BA51" s="193">
        <f t="shared" si="2"/>
        <v>35.13</v>
      </c>
      <c r="BB51" s="182">
        <f t="shared" si="3"/>
        <v>198.845</v>
      </c>
      <c r="BC51" s="182">
        <f t="shared" si="33"/>
        <v>0</v>
      </c>
      <c r="BD51" s="182">
        <f t="shared" si="34"/>
        <v>198.845</v>
      </c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</row>
    <row r="52" spans="1:102" ht="15.75">
      <c r="A52" s="162">
        <v>44</v>
      </c>
      <c r="B52" s="172" t="s">
        <v>56</v>
      </c>
      <c r="C52" s="43">
        <v>6488.9</v>
      </c>
      <c r="D52" s="179"/>
      <c r="E52" s="179">
        <f t="shared" si="4"/>
        <v>6488.9</v>
      </c>
      <c r="F52" s="253">
        <f>C52</f>
        <v>6488.9</v>
      </c>
      <c r="G52" s="270">
        <v>629.9</v>
      </c>
      <c r="H52" s="171">
        <f t="shared" si="5"/>
        <v>0</v>
      </c>
      <c r="I52" s="171">
        <f t="shared" si="6"/>
        <v>629.9</v>
      </c>
      <c r="J52" s="228">
        <v>250</v>
      </c>
      <c r="K52" s="187">
        <v>0.06</v>
      </c>
      <c r="L52" s="187">
        <v>1176.3</v>
      </c>
      <c r="M52" s="210">
        <f t="shared" si="7"/>
        <v>7665.2</v>
      </c>
      <c r="N52" s="210">
        <f t="shared" si="8"/>
        <v>70.58</v>
      </c>
      <c r="O52" s="245">
        <f t="shared" si="9"/>
        <v>0.010877</v>
      </c>
      <c r="P52" s="228">
        <v>91</v>
      </c>
      <c r="Q52" s="228">
        <v>135.78</v>
      </c>
      <c r="R52" s="246">
        <f t="shared" si="10"/>
        <v>159</v>
      </c>
      <c r="S52" s="228"/>
      <c r="T52" s="188">
        <f t="shared" si="1"/>
        <v>423.54</v>
      </c>
      <c r="U52" s="189">
        <f t="shared" si="11"/>
        <v>2.66</v>
      </c>
      <c r="V52" s="251" t="s">
        <v>56</v>
      </c>
      <c r="W52" s="252">
        <v>13.11</v>
      </c>
      <c r="X52" s="249">
        <f t="shared" si="12"/>
        <v>8257.99</v>
      </c>
      <c r="Y52" s="223">
        <f t="shared" si="13"/>
        <v>44.506</v>
      </c>
      <c r="Z52" s="223">
        <f t="shared" si="14"/>
        <v>0</v>
      </c>
      <c r="AA52" s="277">
        <v>44.506</v>
      </c>
      <c r="AB52" s="171">
        <v>826</v>
      </c>
      <c r="AC52" s="171">
        <f t="shared" si="15"/>
        <v>36761.96</v>
      </c>
      <c r="AD52" s="171">
        <f t="shared" si="16"/>
        <v>45019.95</v>
      </c>
      <c r="AE52" s="353">
        <f t="shared" si="17"/>
        <v>71.47</v>
      </c>
      <c r="AF52" s="250">
        <f t="shared" si="18"/>
        <v>71.47</v>
      </c>
      <c r="AG52" s="199">
        <v>1590.78</v>
      </c>
      <c r="AH52" s="193">
        <f t="shared" si="19"/>
        <v>0</v>
      </c>
      <c r="AI52" s="193">
        <f t="shared" si="20"/>
        <v>0</v>
      </c>
      <c r="AJ52" s="192">
        <f t="shared" si="21"/>
        <v>0</v>
      </c>
      <c r="AK52" s="187" t="e">
        <f t="shared" si="22"/>
        <v>#DIV/0!</v>
      </c>
      <c r="AL52" s="282">
        <v>256.789</v>
      </c>
      <c r="AM52" s="182">
        <f t="shared" si="23"/>
        <v>256.789</v>
      </c>
      <c r="AN52" s="182">
        <f t="shared" si="24"/>
        <v>0</v>
      </c>
      <c r="AO52" s="233">
        <v>100</v>
      </c>
      <c r="AP52" s="233">
        <f t="shared" si="25"/>
        <v>84.65402</v>
      </c>
      <c r="AQ52" s="234">
        <f t="shared" si="26"/>
        <v>15.34598</v>
      </c>
      <c r="AR52" s="235">
        <f t="shared" si="27"/>
        <v>217.382</v>
      </c>
      <c r="AS52" s="235">
        <f t="shared" si="28"/>
        <v>39.407</v>
      </c>
      <c r="AT52" s="290">
        <f t="shared" si="29"/>
        <v>0.03957</v>
      </c>
      <c r="AU52" s="219">
        <f t="shared" si="30"/>
        <v>0.0335</v>
      </c>
      <c r="AV52" s="219">
        <f t="shared" si="31"/>
        <v>0.00607</v>
      </c>
      <c r="AW52" s="251" t="s">
        <v>56</v>
      </c>
      <c r="AX52" s="217"/>
      <c r="AY52" s="193">
        <v>826</v>
      </c>
      <c r="AZ52" s="193">
        <f t="shared" si="32"/>
        <v>212107.71</v>
      </c>
      <c r="BA52" s="193">
        <f t="shared" si="2"/>
        <v>32.69</v>
      </c>
      <c r="BB52" s="182">
        <f t="shared" si="3"/>
        <v>301.295</v>
      </c>
      <c r="BC52" s="182">
        <f t="shared" si="33"/>
        <v>0</v>
      </c>
      <c r="BD52" s="182">
        <f t="shared" si="34"/>
        <v>301.295</v>
      </c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</row>
    <row r="53" spans="1:102" ht="15.75">
      <c r="A53" s="162">
        <v>45</v>
      </c>
      <c r="B53" s="172" t="s">
        <v>57</v>
      </c>
      <c r="C53" s="43">
        <f t="shared" si="35"/>
        <v>6807</v>
      </c>
      <c r="D53" s="179"/>
      <c r="E53" s="179">
        <f t="shared" si="4"/>
        <v>6807</v>
      </c>
      <c r="F53" s="253">
        <v>6807</v>
      </c>
      <c r="G53" s="270">
        <v>662.5</v>
      </c>
      <c r="H53" s="171">
        <f t="shared" si="5"/>
        <v>0</v>
      </c>
      <c r="I53" s="171">
        <f t="shared" si="6"/>
        <v>662.5</v>
      </c>
      <c r="J53" s="228">
        <v>199</v>
      </c>
      <c r="K53" s="187">
        <v>0.06</v>
      </c>
      <c r="L53" s="187">
        <v>953.4</v>
      </c>
      <c r="M53" s="210">
        <f t="shared" si="7"/>
        <v>7760.4</v>
      </c>
      <c r="N53" s="210">
        <f t="shared" si="8"/>
        <v>57.2</v>
      </c>
      <c r="O53" s="245">
        <f t="shared" si="9"/>
        <v>0.008403</v>
      </c>
      <c r="P53" s="228">
        <v>88</v>
      </c>
      <c r="Q53" s="228">
        <v>194.58</v>
      </c>
      <c r="R53" s="246">
        <f t="shared" si="10"/>
        <v>111</v>
      </c>
      <c r="S53" s="228"/>
      <c r="T53" s="188">
        <f t="shared" si="1"/>
        <v>410.72</v>
      </c>
      <c r="U53" s="189">
        <f t="shared" si="11"/>
        <v>3.7</v>
      </c>
      <c r="V53" s="251" t="s">
        <v>57</v>
      </c>
      <c r="W53" s="252">
        <v>13.11</v>
      </c>
      <c r="X53" s="249">
        <f t="shared" si="12"/>
        <v>8685.38</v>
      </c>
      <c r="Y53" s="223">
        <f t="shared" si="13"/>
        <v>47.566</v>
      </c>
      <c r="Z53" s="223">
        <f t="shared" si="14"/>
        <v>0</v>
      </c>
      <c r="AA53" s="277">
        <v>47.566</v>
      </c>
      <c r="AB53" s="171">
        <v>826</v>
      </c>
      <c r="AC53" s="171">
        <f t="shared" si="15"/>
        <v>39289.52</v>
      </c>
      <c r="AD53" s="171">
        <f t="shared" si="16"/>
        <v>47974.9</v>
      </c>
      <c r="AE53" s="353">
        <f t="shared" si="17"/>
        <v>72.41</v>
      </c>
      <c r="AF53" s="250">
        <f t="shared" si="18"/>
        <v>72.41</v>
      </c>
      <c r="AG53" s="199">
        <v>1590.78</v>
      </c>
      <c r="AH53" s="193">
        <f t="shared" si="19"/>
        <v>0</v>
      </c>
      <c r="AI53" s="193">
        <f t="shared" si="20"/>
        <v>0</v>
      </c>
      <c r="AJ53" s="192">
        <f t="shared" si="21"/>
        <v>0</v>
      </c>
      <c r="AK53" s="187" t="e">
        <f t="shared" si="22"/>
        <v>#DIV/0!</v>
      </c>
      <c r="AL53" s="282">
        <v>233.9</v>
      </c>
      <c r="AM53" s="182">
        <f t="shared" si="23"/>
        <v>233.9</v>
      </c>
      <c r="AN53" s="182">
        <f t="shared" si="24"/>
        <v>0</v>
      </c>
      <c r="AO53" s="233">
        <v>100</v>
      </c>
      <c r="AP53" s="233">
        <f t="shared" si="25"/>
        <v>87.71455</v>
      </c>
      <c r="AQ53" s="234">
        <f t="shared" si="26"/>
        <v>12.28545</v>
      </c>
      <c r="AR53" s="235">
        <f t="shared" si="27"/>
        <v>205.164</v>
      </c>
      <c r="AS53" s="235">
        <f t="shared" si="28"/>
        <v>28.736</v>
      </c>
      <c r="AT53" s="290">
        <f t="shared" si="29"/>
        <v>0.03436</v>
      </c>
      <c r="AU53" s="219">
        <f t="shared" si="30"/>
        <v>0.03014</v>
      </c>
      <c r="AV53" s="219">
        <f t="shared" si="31"/>
        <v>0.00422</v>
      </c>
      <c r="AW53" s="251" t="s">
        <v>57</v>
      </c>
      <c r="AX53" s="217"/>
      <c r="AY53" s="193">
        <v>826</v>
      </c>
      <c r="AZ53" s="193">
        <f t="shared" si="32"/>
        <v>193201.4</v>
      </c>
      <c r="BA53" s="193">
        <f t="shared" si="2"/>
        <v>28.38</v>
      </c>
      <c r="BB53" s="182">
        <f t="shared" si="3"/>
        <v>281.466</v>
      </c>
      <c r="BC53" s="182">
        <f t="shared" si="33"/>
        <v>0</v>
      </c>
      <c r="BD53" s="182">
        <f t="shared" si="34"/>
        <v>281.466</v>
      </c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</row>
    <row r="54" spans="1:102" ht="14.25">
      <c r="A54" s="162"/>
      <c r="B54" s="172"/>
      <c r="C54" s="172"/>
      <c r="D54" s="172"/>
      <c r="E54" s="179">
        <f t="shared" si="4"/>
        <v>0</v>
      </c>
      <c r="F54" s="255"/>
      <c r="G54" s="270"/>
      <c r="H54" s="171"/>
      <c r="I54" s="171"/>
      <c r="J54" s="183"/>
      <c r="K54" s="187"/>
      <c r="L54" s="187"/>
      <c r="M54" s="210"/>
      <c r="N54" s="210"/>
      <c r="O54" s="245"/>
      <c r="P54" s="183"/>
      <c r="Q54" s="183"/>
      <c r="R54" s="246"/>
      <c r="S54" s="183"/>
      <c r="T54" s="188"/>
      <c r="U54" s="189"/>
      <c r="V54" s="251"/>
      <c r="W54" s="252"/>
      <c r="X54" s="171"/>
      <c r="Y54" s="223"/>
      <c r="Z54" s="223"/>
      <c r="AA54" s="277"/>
      <c r="AB54" s="171"/>
      <c r="AC54" s="171"/>
      <c r="AD54" s="171"/>
      <c r="AE54" s="353"/>
      <c r="AF54" s="250"/>
      <c r="AG54" s="199"/>
      <c r="AH54" s="193"/>
      <c r="AI54" s="193"/>
      <c r="AJ54" s="192"/>
      <c r="AK54" s="187"/>
      <c r="AL54" s="282"/>
      <c r="AM54" s="182"/>
      <c r="AN54" s="182"/>
      <c r="AO54" s="233"/>
      <c r="AP54" s="233"/>
      <c r="AQ54" s="234"/>
      <c r="AR54" s="236"/>
      <c r="AS54" s="235"/>
      <c r="AT54" s="235"/>
      <c r="AU54" s="219"/>
      <c r="AV54" s="219"/>
      <c r="AW54" s="251"/>
      <c r="AX54" s="217"/>
      <c r="AY54" s="193"/>
      <c r="AZ54" s="193"/>
      <c r="BA54" s="193"/>
      <c r="BB54" s="182"/>
      <c r="BC54" s="182"/>
      <c r="BD54" s="182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</row>
    <row r="55" spans="1:102" ht="14.25">
      <c r="A55" s="162"/>
      <c r="B55" s="172"/>
      <c r="C55" s="172"/>
      <c r="D55" s="172"/>
      <c r="E55" s="179">
        <f t="shared" si="4"/>
        <v>0</v>
      </c>
      <c r="F55" s="255"/>
      <c r="G55" s="270"/>
      <c r="H55" s="171"/>
      <c r="I55" s="171"/>
      <c r="J55" s="183"/>
      <c r="K55" s="187"/>
      <c r="L55" s="187"/>
      <c r="M55" s="210"/>
      <c r="N55" s="210"/>
      <c r="O55" s="245"/>
      <c r="P55" s="183"/>
      <c r="Q55" s="183"/>
      <c r="R55" s="246"/>
      <c r="S55" s="183"/>
      <c r="T55" s="188"/>
      <c r="U55" s="189"/>
      <c r="V55" s="251"/>
      <c r="W55" s="252"/>
      <c r="X55" s="171"/>
      <c r="Y55" s="223"/>
      <c r="Z55" s="223"/>
      <c r="AA55" s="277"/>
      <c r="AB55" s="171"/>
      <c r="AC55" s="171"/>
      <c r="AD55" s="171"/>
      <c r="AE55" s="353"/>
      <c r="AF55" s="250"/>
      <c r="AG55" s="199"/>
      <c r="AH55" s="193"/>
      <c r="AI55" s="193"/>
      <c r="AJ55" s="192"/>
      <c r="AK55" s="187"/>
      <c r="AL55" s="282"/>
      <c r="AM55" s="182"/>
      <c r="AN55" s="182"/>
      <c r="AO55" s="233"/>
      <c r="AP55" s="233"/>
      <c r="AQ55" s="234"/>
      <c r="AR55" s="236"/>
      <c r="AS55" s="235"/>
      <c r="AT55" s="235"/>
      <c r="AU55" s="219"/>
      <c r="AV55" s="219"/>
      <c r="AW55" s="251"/>
      <c r="AX55" s="217"/>
      <c r="AY55" s="193"/>
      <c r="AZ55" s="193"/>
      <c r="BA55" s="193"/>
      <c r="BB55" s="182"/>
      <c r="BC55" s="182"/>
      <c r="BD55" s="182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</row>
    <row r="56" spans="1:102" ht="15">
      <c r="A56" s="176"/>
      <c r="B56" s="177" t="s">
        <v>58</v>
      </c>
      <c r="C56" s="178">
        <f aca="true" t="shared" si="36" ref="C56:Q56">SUM(C9:C55)</f>
        <v>167059.4</v>
      </c>
      <c r="D56" s="178">
        <f t="shared" si="36"/>
        <v>3004.7</v>
      </c>
      <c r="E56" s="179">
        <f t="shared" si="4"/>
        <v>170064.1</v>
      </c>
      <c r="F56" s="256">
        <f t="shared" si="36"/>
        <v>170064.1</v>
      </c>
      <c r="G56" s="271">
        <f t="shared" si="36"/>
        <v>18949.9</v>
      </c>
      <c r="H56" s="186">
        <f t="shared" si="36"/>
        <v>32.3</v>
      </c>
      <c r="I56" s="186">
        <f t="shared" si="36"/>
        <v>18917.6</v>
      </c>
      <c r="J56" s="186">
        <f t="shared" si="36"/>
        <v>6698</v>
      </c>
      <c r="K56" s="186">
        <f t="shared" si="36"/>
        <v>2.4</v>
      </c>
      <c r="L56" s="186">
        <f t="shared" si="36"/>
        <v>18206</v>
      </c>
      <c r="M56" s="210">
        <f t="shared" si="7"/>
        <v>188270.1</v>
      </c>
      <c r="N56" s="210">
        <f>SUM(N9:N53)</f>
        <v>1005.26</v>
      </c>
      <c r="O56" s="245">
        <f t="shared" si="9"/>
        <v>0.005911</v>
      </c>
      <c r="P56" s="186">
        <f t="shared" si="36"/>
        <v>2024</v>
      </c>
      <c r="Q56" s="286">
        <f t="shared" si="36"/>
        <v>2674.51</v>
      </c>
      <c r="R56" s="246">
        <f t="shared" si="10"/>
        <v>4674</v>
      </c>
      <c r="S56" s="256">
        <f>SUM(S9:S55)</f>
        <v>19.2</v>
      </c>
      <c r="T56" s="256">
        <f>SUM(T9:T55)</f>
        <v>15250.9</v>
      </c>
      <c r="U56" s="189">
        <f t="shared" si="11"/>
        <v>3.26</v>
      </c>
      <c r="V56" s="257" t="s">
        <v>58</v>
      </c>
      <c r="W56" s="252">
        <v>13.11</v>
      </c>
      <c r="X56" s="171">
        <f>SUM(X9:X53)</f>
        <v>248009.99</v>
      </c>
      <c r="Y56" s="171">
        <f>SUM(Y9:Y53)</f>
        <v>1371.56</v>
      </c>
      <c r="Z56" s="171">
        <f>SUM(Z9:Z53)</f>
        <v>2.34</v>
      </c>
      <c r="AA56" s="278">
        <f>SUM(AA9:AA53)</f>
        <v>1373.9</v>
      </c>
      <c r="AB56" s="171">
        <v>826</v>
      </c>
      <c r="AC56" s="171">
        <f>AB56*AA56</f>
        <v>1134841.4</v>
      </c>
      <c r="AD56" s="171">
        <f t="shared" si="16"/>
        <v>1382851.39</v>
      </c>
      <c r="AE56" s="353"/>
      <c r="AF56" s="250">
        <f t="shared" si="18"/>
        <v>73.1</v>
      </c>
      <c r="AG56" s="199">
        <v>1590.78</v>
      </c>
      <c r="AH56" s="193">
        <f t="shared" si="19"/>
        <v>3722.43</v>
      </c>
      <c r="AI56" s="193">
        <f t="shared" si="20"/>
        <v>423.45</v>
      </c>
      <c r="AJ56" s="192">
        <f t="shared" si="21"/>
        <v>4145.88</v>
      </c>
      <c r="AK56" s="187">
        <f t="shared" si="22"/>
        <v>128.36</v>
      </c>
      <c r="AL56" s="284">
        <f>SUM(AL9:AL53)</f>
        <v>6847.5</v>
      </c>
      <c r="AM56" s="182">
        <f>(AU56+AV56)*C56</f>
        <v>6725.811</v>
      </c>
      <c r="AN56" s="182">
        <f t="shared" si="24"/>
        <v>120.969</v>
      </c>
      <c r="AO56" s="233">
        <v>100</v>
      </c>
      <c r="AP56" s="233"/>
      <c r="AQ56" s="234"/>
      <c r="AR56" s="236">
        <f>SUM(AR9:AR53)</f>
        <v>6186.997</v>
      </c>
      <c r="AS56" s="236">
        <f>SUM(AS9:AS53)</f>
        <v>660.482</v>
      </c>
      <c r="AT56" s="288">
        <f>SUM(AT9:AT53)</f>
        <v>1.8156</v>
      </c>
      <c r="AU56" s="219">
        <f t="shared" si="30"/>
        <v>0.03638</v>
      </c>
      <c r="AV56" s="219">
        <f t="shared" si="31"/>
        <v>0.00388</v>
      </c>
      <c r="AW56" s="257" t="s">
        <v>58</v>
      </c>
      <c r="AX56" s="217"/>
      <c r="AY56" s="193">
        <v>826</v>
      </c>
      <c r="AZ56" s="193">
        <f t="shared" si="32"/>
        <v>5555519.89</v>
      </c>
      <c r="BA56" s="193">
        <f>AZ56/C56</f>
        <v>33.25</v>
      </c>
      <c r="BB56" s="182">
        <f>SUM(BB9:BB53)</f>
        <v>8102.375</v>
      </c>
      <c r="BC56" s="182">
        <f>SUM(BC9:BC53)</f>
        <v>119.005</v>
      </c>
      <c r="BD56" s="182">
        <f>SUM(BD9:BD53)</f>
        <v>8221.38</v>
      </c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</row>
    <row r="57" spans="1:102" ht="15">
      <c r="A57" s="176"/>
      <c r="B57" s="177"/>
      <c r="C57" s="177"/>
      <c r="D57" s="177"/>
      <c r="E57" s="179">
        <f t="shared" si="4"/>
        <v>0</v>
      </c>
      <c r="F57" s="256"/>
      <c r="G57" s="270"/>
      <c r="H57" s="171"/>
      <c r="I57" s="171"/>
      <c r="J57" s="183"/>
      <c r="K57" s="187"/>
      <c r="L57" s="187"/>
      <c r="M57" s="210"/>
      <c r="N57" s="210"/>
      <c r="O57" s="245"/>
      <c r="P57" s="183"/>
      <c r="Q57" s="183"/>
      <c r="R57" s="246"/>
      <c r="S57" s="183"/>
      <c r="T57" s="188"/>
      <c r="U57" s="189"/>
      <c r="V57" s="257"/>
      <c r="W57" s="252"/>
      <c r="X57" s="171"/>
      <c r="Y57" s="223"/>
      <c r="Z57" s="223"/>
      <c r="AA57" s="277"/>
      <c r="AB57" s="171"/>
      <c r="AC57" s="171"/>
      <c r="AD57" s="171"/>
      <c r="AE57" s="353"/>
      <c r="AF57" s="250"/>
      <c r="AG57" s="199"/>
      <c r="AH57" s="193"/>
      <c r="AI57" s="193"/>
      <c r="AJ57" s="192"/>
      <c r="AK57" s="187"/>
      <c r="AL57" s="282"/>
      <c r="AM57" s="182"/>
      <c r="AN57" s="182"/>
      <c r="AO57" s="233"/>
      <c r="AP57" s="233"/>
      <c r="AQ57" s="234"/>
      <c r="AR57" s="236"/>
      <c r="AS57" s="235"/>
      <c r="AT57" s="235"/>
      <c r="AU57" s="219"/>
      <c r="AV57" s="219"/>
      <c r="AW57" s="257"/>
      <c r="AX57" s="217"/>
      <c r="AY57" s="193"/>
      <c r="AZ57" s="193"/>
      <c r="BA57" s="193"/>
      <c r="BB57" s="182"/>
      <c r="BC57" s="182"/>
      <c r="BD57" s="182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</row>
    <row r="58" spans="1:102" ht="15.75">
      <c r="A58" s="162">
        <v>46</v>
      </c>
      <c r="B58" s="172" t="s">
        <v>41</v>
      </c>
      <c r="C58" s="169">
        <v>10019.3</v>
      </c>
      <c r="D58" s="172"/>
      <c r="E58" s="179">
        <f t="shared" si="4"/>
        <v>10019.3</v>
      </c>
      <c r="F58" s="255">
        <f>C58</f>
        <v>10019.3</v>
      </c>
      <c r="G58" s="270">
        <v>1130.84</v>
      </c>
      <c r="H58" s="171">
        <f t="shared" si="5"/>
        <v>0</v>
      </c>
      <c r="I58" s="171">
        <f t="shared" si="6"/>
        <v>1130.84</v>
      </c>
      <c r="J58" s="228">
        <v>384</v>
      </c>
      <c r="K58" s="187">
        <v>0.06</v>
      </c>
      <c r="L58" s="187">
        <v>1819.6</v>
      </c>
      <c r="M58" s="210">
        <f t="shared" si="7"/>
        <v>11838.9</v>
      </c>
      <c r="N58" s="210">
        <f t="shared" si="8"/>
        <v>109.18</v>
      </c>
      <c r="O58" s="245">
        <f t="shared" si="9"/>
        <v>0.010897</v>
      </c>
      <c r="P58" s="228">
        <v>112</v>
      </c>
      <c r="Q58" s="228">
        <v>153.37</v>
      </c>
      <c r="R58" s="246">
        <f t="shared" si="10"/>
        <v>272</v>
      </c>
      <c r="S58" s="183"/>
      <c r="T58" s="188">
        <f>G58-Q58-S58-N58</f>
        <v>868.29</v>
      </c>
      <c r="U58" s="189">
        <f t="shared" si="11"/>
        <v>3.19</v>
      </c>
      <c r="V58" s="251" t="s">
        <v>41</v>
      </c>
      <c r="W58" s="252">
        <v>13.11</v>
      </c>
      <c r="X58" s="171">
        <f>W58*I58</f>
        <v>14825.31</v>
      </c>
      <c r="Y58" s="223">
        <f t="shared" si="13"/>
        <v>82</v>
      </c>
      <c r="Z58" s="223">
        <f t="shared" si="14"/>
        <v>0</v>
      </c>
      <c r="AA58" s="277">
        <v>82</v>
      </c>
      <c r="AB58" s="171">
        <v>826</v>
      </c>
      <c r="AC58" s="171">
        <f>Y58*AB58</f>
        <v>67732</v>
      </c>
      <c r="AD58" s="171">
        <f t="shared" si="16"/>
        <v>82557.31</v>
      </c>
      <c r="AE58" s="353">
        <f t="shared" si="17"/>
        <v>73.01</v>
      </c>
      <c r="AF58" s="250">
        <f t="shared" si="18"/>
        <v>73.01</v>
      </c>
      <c r="AG58" s="199">
        <v>1590.78</v>
      </c>
      <c r="AH58" s="193">
        <f t="shared" si="19"/>
        <v>0</v>
      </c>
      <c r="AI58" s="193">
        <f t="shared" si="20"/>
        <v>0</v>
      </c>
      <c r="AJ58" s="192">
        <f t="shared" si="21"/>
        <v>0</v>
      </c>
      <c r="AK58" s="187" t="e">
        <f t="shared" si="22"/>
        <v>#DIV/0!</v>
      </c>
      <c r="AL58" s="282">
        <v>382.35</v>
      </c>
      <c r="AM58" s="182">
        <f>AL58</f>
        <v>382.35</v>
      </c>
      <c r="AN58" s="182">
        <f t="shared" si="24"/>
        <v>0</v>
      </c>
      <c r="AO58" s="233">
        <v>100</v>
      </c>
      <c r="AP58" s="233">
        <f t="shared" si="25"/>
        <v>84.63033</v>
      </c>
      <c r="AQ58" s="234">
        <f t="shared" si="26"/>
        <v>15.36967</v>
      </c>
      <c r="AR58" s="236">
        <f t="shared" si="27"/>
        <v>323.5841</v>
      </c>
      <c r="AS58" s="235">
        <f t="shared" si="28"/>
        <v>58.766</v>
      </c>
      <c r="AT58" s="290">
        <f>AL58/F58</f>
        <v>0.03816</v>
      </c>
      <c r="AU58" s="219">
        <f t="shared" si="30"/>
        <v>0.0323</v>
      </c>
      <c r="AV58" s="219">
        <f t="shared" si="31"/>
        <v>0.00587</v>
      </c>
      <c r="AW58" s="251" t="s">
        <v>41</v>
      </c>
      <c r="AX58" s="217"/>
      <c r="AY58" s="193">
        <v>826</v>
      </c>
      <c r="AZ58" s="193">
        <f t="shared" si="32"/>
        <v>315821.1</v>
      </c>
      <c r="BA58" s="193">
        <f>AZ58/C58</f>
        <v>31.52</v>
      </c>
      <c r="BB58" s="182">
        <f>AM58+Y58</f>
        <v>464.35</v>
      </c>
      <c r="BC58" s="182">
        <f>AN58+Z58</f>
        <v>0</v>
      </c>
      <c r="BD58" s="182">
        <f t="shared" si="34"/>
        <v>464.35</v>
      </c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</row>
    <row r="59" spans="1:102" ht="14.25">
      <c r="A59" s="162"/>
      <c r="B59" s="172"/>
      <c r="C59" s="172"/>
      <c r="D59" s="172"/>
      <c r="E59" s="179">
        <f t="shared" si="4"/>
        <v>0</v>
      </c>
      <c r="F59" s="255"/>
      <c r="G59" s="270"/>
      <c r="H59" s="171"/>
      <c r="I59" s="171"/>
      <c r="J59" s="183"/>
      <c r="K59" s="187"/>
      <c r="L59" s="187"/>
      <c r="M59" s="210"/>
      <c r="N59" s="210"/>
      <c r="O59" s="245"/>
      <c r="P59" s="183"/>
      <c r="Q59" s="183"/>
      <c r="R59" s="246"/>
      <c r="S59" s="183"/>
      <c r="T59" s="188"/>
      <c r="U59" s="189"/>
      <c r="V59" s="251"/>
      <c r="W59" s="252"/>
      <c r="X59" s="171"/>
      <c r="Y59" s="223"/>
      <c r="Z59" s="223"/>
      <c r="AA59" s="277"/>
      <c r="AB59" s="171"/>
      <c r="AC59" s="171"/>
      <c r="AD59" s="171"/>
      <c r="AE59" s="353"/>
      <c r="AF59" s="250"/>
      <c r="AG59" s="199"/>
      <c r="AH59" s="193"/>
      <c r="AI59" s="193"/>
      <c r="AJ59" s="192"/>
      <c r="AK59" s="187"/>
      <c r="AL59" s="282"/>
      <c r="AM59" s="182"/>
      <c r="AN59" s="182"/>
      <c r="AO59" s="233"/>
      <c r="AP59" s="233"/>
      <c r="AQ59" s="234"/>
      <c r="AR59" s="236"/>
      <c r="AS59" s="235"/>
      <c r="AT59" s="235"/>
      <c r="AU59" s="219"/>
      <c r="AV59" s="219"/>
      <c r="AW59" s="251"/>
      <c r="AX59" s="217"/>
      <c r="AY59" s="193"/>
      <c r="AZ59" s="193"/>
      <c r="BA59" s="193"/>
      <c r="BB59" s="182"/>
      <c r="BC59" s="182"/>
      <c r="BD59" s="182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</row>
    <row r="60" spans="1:102" ht="15.75" thickBot="1">
      <c r="A60" s="162"/>
      <c r="B60" s="177" t="s">
        <v>75</v>
      </c>
      <c r="C60" s="178">
        <f aca="true" t="shared" si="37" ref="C60:Q60">SUM(C56:C58)</f>
        <v>177078.7</v>
      </c>
      <c r="D60" s="178">
        <f t="shared" si="37"/>
        <v>3004.7</v>
      </c>
      <c r="E60" s="179">
        <f t="shared" si="4"/>
        <v>180083.4</v>
      </c>
      <c r="F60" s="256">
        <f t="shared" si="37"/>
        <v>180083.4</v>
      </c>
      <c r="G60" s="271">
        <f t="shared" si="37"/>
        <v>20080.7</v>
      </c>
      <c r="H60" s="184">
        <f t="shared" si="37"/>
        <v>32.3</v>
      </c>
      <c r="I60" s="184">
        <f t="shared" si="37"/>
        <v>20048.4</v>
      </c>
      <c r="J60" s="184">
        <f t="shared" si="37"/>
        <v>7082</v>
      </c>
      <c r="K60" s="184">
        <f t="shared" si="37"/>
        <v>2.5</v>
      </c>
      <c r="L60" s="184">
        <f t="shared" si="37"/>
        <v>20025.6</v>
      </c>
      <c r="M60" s="210">
        <f t="shared" si="7"/>
        <v>200109</v>
      </c>
      <c r="N60" s="210">
        <f>N56+N58</f>
        <v>1114.44</v>
      </c>
      <c r="O60" s="245">
        <f t="shared" si="9"/>
        <v>0.006188</v>
      </c>
      <c r="P60" s="184">
        <f t="shared" si="37"/>
        <v>2136</v>
      </c>
      <c r="Q60" s="287">
        <f t="shared" si="37"/>
        <v>2827.88</v>
      </c>
      <c r="R60" s="246">
        <f t="shared" si="10"/>
        <v>4946</v>
      </c>
      <c r="S60" s="256">
        <f>SUM(S56:S58)</f>
        <v>19.2</v>
      </c>
      <c r="T60" s="256">
        <f>SUM(T56:T58)</f>
        <v>16119.2</v>
      </c>
      <c r="U60" s="189">
        <f t="shared" si="11"/>
        <v>3.26</v>
      </c>
      <c r="V60" s="257" t="s">
        <v>75</v>
      </c>
      <c r="W60" s="258">
        <v>13.11</v>
      </c>
      <c r="X60" s="224">
        <f>X56+X58</f>
        <v>262835.3</v>
      </c>
      <c r="Y60" s="224">
        <f>Y56+Y58</f>
        <v>1453.56</v>
      </c>
      <c r="Z60" s="224">
        <f>Z56+Z58</f>
        <v>2.34</v>
      </c>
      <c r="AA60" s="279">
        <f>AA56+AA58</f>
        <v>1455.9</v>
      </c>
      <c r="AB60" s="224">
        <v>826</v>
      </c>
      <c r="AC60" s="224">
        <f>AB60*AA60</f>
        <v>1202573.4</v>
      </c>
      <c r="AD60" s="224">
        <f t="shared" si="16"/>
        <v>1465408.7</v>
      </c>
      <c r="AE60" s="353"/>
      <c r="AF60" s="259">
        <f t="shared" si="18"/>
        <v>73.09</v>
      </c>
      <c r="AG60" s="200">
        <v>1590.78</v>
      </c>
      <c r="AH60" s="201">
        <f t="shared" si="19"/>
        <v>3722.43</v>
      </c>
      <c r="AI60" s="201">
        <f t="shared" si="20"/>
        <v>423.45</v>
      </c>
      <c r="AJ60" s="202">
        <f t="shared" si="21"/>
        <v>4145.88</v>
      </c>
      <c r="AK60" s="211">
        <f t="shared" si="22"/>
        <v>128.36</v>
      </c>
      <c r="AL60" s="285">
        <f>AL56+AL58</f>
        <v>7229.9</v>
      </c>
      <c r="AM60" s="182">
        <f>(AU60+AV60)*C60</f>
        <v>7107.939</v>
      </c>
      <c r="AN60" s="182">
        <f t="shared" si="24"/>
        <v>120.609</v>
      </c>
      <c r="AO60" s="233">
        <v>100</v>
      </c>
      <c r="AP60" s="233"/>
      <c r="AQ60" s="234"/>
      <c r="AR60" s="236">
        <f>AR56+AR58</f>
        <v>6510.5811</v>
      </c>
      <c r="AS60" s="236">
        <f>AS56+AS58</f>
        <v>719.248</v>
      </c>
      <c r="AT60" s="236">
        <f>AT56+AT58</f>
        <v>1.8538</v>
      </c>
      <c r="AU60" s="219">
        <f t="shared" si="30"/>
        <v>0.03615</v>
      </c>
      <c r="AV60" s="219">
        <f t="shared" si="31"/>
        <v>0.00399</v>
      </c>
      <c r="AW60" s="257" t="s">
        <v>75</v>
      </c>
      <c r="AX60" s="217"/>
      <c r="AY60" s="193">
        <v>826</v>
      </c>
      <c r="AZ60" s="193">
        <f t="shared" si="32"/>
        <v>5871157.61</v>
      </c>
      <c r="BA60" s="193">
        <f>AZ60/C60</f>
        <v>33.16</v>
      </c>
      <c r="BB60" s="182">
        <f>BB56+BB58</f>
        <v>8566.725</v>
      </c>
      <c r="BC60" s="182">
        <f>BC56+BC58</f>
        <v>119.005</v>
      </c>
      <c r="BD60" s="182">
        <f t="shared" si="34"/>
        <v>8685.73</v>
      </c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</row>
    <row r="61" spans="6:102" ht="12.75">
      <c r="F61" s="260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B61" s="225"/>
      <c r="AC61" s="225"/>
      <c r="AD61" s="225"/>
      <c r="AE61" s="225"/>
      <c r="AF61" s="261"/>
      <c r="AG61" s="158"/>
      <c r="AH61" s="158"/>
      <c r="AI61" s="158"/>
      <c r="AJ61" s="158"/>
      <c r="AK61" s="158"/>
      <c r="AL61" s="274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</row>
    <row r="62" spans="1:102" ht="12.75">
      <c r="A62" s="159" t="s">
        <v>97</v>
      </c>
      <c r="B62" s="159"/>
      <c r="C62" s="159"/>
      <c r="D62" s="159"/>
      <c r="E62" s="159"/>
      <c r="F62" s="159"/>
      <c r="G62" s="273"/>
      <c r="H62" s="159"/>
      <c r="I62" s="185"/>
      <c r="J62" s="159"/>
      <c r="K62" s="159"/>
      <c r="L62" s="159"/>
      <c r="M62" s="159"/>
      <c r="N62" s="159"/>
      <c r="O62" s="159"/>
      <c r="P62" s="159"/>
      <c r="Q62" s="159"/>
      <c r="R62" s="159"/>
      <c r="Y62" s="225"/>
      <c r="Z62" s="190"/>
      <c r="AF62" s="207"/>
      <c r="AG62" s="158"/>
      <c r="AH62" s="158"/>
      <c r="AI62" s="158"/>
      <c r="AJ62" s="158"/>
      <c r="AK62" s="158"/>
      <c r="AL62" s="274"/>
      <c r="AM62" s="158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</row>
    <row r="63" spans="1:102" ht="46.5" customHeight="1">
      <c r="A63" s="329" t="s">
        <v>139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160"/>
      <c r="S63" s="160"/>
      <c r="T63" s="160"/>
      <c r="U63" s="160"/>
      <c r="V63" s="160"/>
      <c r="W63" s="160"/>
      <c r="X63" s="160"/>
      <c r="Y63" s="226"/>
      <c r="Z63" s="160"/>
      <c r="AA63" s="280"/>
      <c r="AB63" s="160"/>
      <c r="AC63" s="160"/>
      <c r="AD63" s="160"/>
      <c r="AE63" s="160"/>
      <c r="AF63" s="208"/>
      <c r="AG63" s="158"/>
      <c r="AH63" s="158"/>
      <c r="AI63" s="158"/>
      <c r="AJ63" s="158"/>
      <c r="AK63" s="158"/>
      <c r="AL63" s="274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</row>
    <row r="64" spans="25:102" ht="12.75">
      <c r="Y64" s="225"/>
      <c r="AF64" s="207"/>
      <c r="AG64" s="158"/>
      <c r="AH64" s="158"/>
      <c r="AI64" s="158"/>
      <c r="AJ64" s="158"/>
      <c r="AK64" s="158"/>
      <c r="AL64" s="274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</row>
    <row r="65" spans="1:102" ht="15.75">
      <c r="A65" s="319" t="s">
        <v>151</v>
      </c>
      <c r="B65" s="319"/>
      <c r="C65" s="318" t="s">
        <v>152</v>
      </c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Y65" s="225"/>
      <c r="AG65" s="158"/>
      <c r="AH65" s="158"/>
      <c r="AI65" s="158"/>
      <c r="AJ65" s="158"/>
      <c r="AK65" s="158"/>
      <c r="AL65" s="274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</row>
    <row r="66" spans="25:102" ht="12.75">
      <c r="Y66" s="225"/>
      <c r="AG66" s="158"/>
      <c r="AH66" s="158"/>
      <c r="AI66" s="158"/>
      <c r="AJ66" s="158"/>
      <c r="AK66" s="158"/>
      <c r="AL66" s="274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</row>
    <row r="67" spans="25:102" ht="12.75">
      <c r="Y67" s="225"/>
      <c r="AG67" s="158"/>
      <c r="AH67" s="158"/>
      <c r="AI67" s="158"/>
      <c r="AJ67" s="158"/>
      <c r="AK67" s="158"/>
      <c r="AL67" s="274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</row>
    <row r="68" spans="25:102" ht="12.75">
      <c r="Y68" s="225"/>
      <c r="AG68" s="158"/>
      <c r="AH68" s="158"/>
      <c r="AI68" s="158"/>
      <c r="AJ68" s="158"/>
      <c r="AK68" s="158"/>
      <c r="AL68" s="274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</row>
    <row r="69" spans="25:102" ht="12.75">
      <c r="Y69" s="225"/>
      <c r="AG69" s="158"/>
      <c r="AH69" s="158"/>
      <c r="AI69" s="158"/>
      <c r="AJ69" s="158"/>
      <c r="AK69" s="158"/>
      <c r="AL69" s="274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</row>
    <row r="70" spans="25:102" ht="12.75">
      <c r="Y70" s="225"/>
      <c r="AG70" s="158"/>
      <c r="AH70" s="158"/>
      <c r="AI70" s="158"/>
      <c r="AJ70" s="158"/>
      <c r="AK70" s="158"/>
      <c r="AL70" s="274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</row>
    <row r="71" spans="25:102" ht="12.75">
      <c r="Y71" s="225"/>
      <c r="AG71" s="158"/>
      <c r="AH71" s="158"/>
      <c r="AI71" s="158"/>
      <c r="AJ71" s="158"/>
      <c r="AK71" s="158"/>
      <c r="AL71" s="274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</row>
    <row r="72" spans="25:102" ht="12.75">
      <c r="Y72" s="225"/>
      <c r="AG72" s="158"/>
      <c r="AH72" s="158"/>
      <c r="AI72" s="158"/>
      <c r="AJ72" s="158"/>
      <c r="AK72" s="158"/>
      <c r="AL72" s="274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</row>
    <row r="73" spans="25:102" ht="12.75">
      <c r="Y73" s="225"/>
      <c r="AG73" s="158"/>
      <c r="AH73" s="158"/>
      <c r="AI73" s="158"/>
      <c r="AJ73" s="158"/>
      <c r="AK73" s="158"/>
      <c r="AL73" s="274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</row>
    <row r="74" spans="25:102" ht="12.75">
      <c r="Y74" s="225"/>
      <c r="AG74" s="158"/>
      <c r="AH74" s="158"/>
      <c r="AI74" s="158"/>
      <c r="AJ74" s="158"/>
      <c r="AK74" s="158"/>
      <c r="AL74" s="274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</row>
    <row r="75" spans="25:102" ht="12.75">
      <c r="Y75" s="225"/>
      <c r="AG75" s="158"/>
      <c r="AH75" s="158"/>
      <c r="AI75" s="158"/>
      <c r="AJ75" s="158"/>
      <c r="AK75" s="158"/>
      <c r="AL75" s="274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</row>
    <row r="76" spans="25:102" ht="12.75">
      <c r="Y76" s="225"/>
      <c r="AG76" s="158"/>
      <c r="AH76" s="158"/>
      <c r="AI76" s="158"/>
      <c r="AJ76" s="158"/>
      <c r="AK76" s="158"/>
      <c r="AL76" s="274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</row>
    <row r="77" spans="25:102" ht="12.75">
      <c r="Y77" s="225"/>
      <c r="AG77" s="158"/>
      <c r="AH77" s="158"/>
      <c r="AI77" s="158"/>
      <c r="AJ77" s="158"/>
      <c r="AK77" s="158"/>
      <c r="AL77" s="274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</row>
    <row r="78" spans="25:102" ht="12.75">
      <c r="Y78" s="225"/>
      <c r="AG78" s="158"/>
      <c r="AH78" s="158"/>
      <c r="AI78" s="158"/>
      <c r="AJ78" s="158"/>
      <c r="AK78" s="158"/>
      <c r="AL78" s="274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</row>
    <row r="79" spans="25:102" ht="12.75">
      <c r="Y79" s="225"/>
      <c r="AG79" s="158"/>
      <c r="AH79" s="158"/>
      <c r="AI79" s="158"/>
      <c r="AJ79" s="158"/>
      <c r="AK79" s="158"/>
      <c r="AL79" s="274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</row>
    <row r="80" spans="25:102" ht="12.75">
      <c r="Y80" s="225"/>
      <c r="AG80" s="158"/>
      <c r="AH80" s="158"/>
      <c r="AI80" s="158"/>
      <c r="AJ80" s="158"/>
      <c r="AK80" s="158"/>
      <c r="AL80" s="274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</row>
    <row r="81" spans="25:102" ht="12.75">
      <c r="Y81" s="225"/>
      <c r="AG81" s="158"/>
      <c r="AH81" s="158"/>
      <c r="AI81" s="158"/>
      <c r="AJ81" s="158"/>
      <c r="AK81" s="158"/>
      <c r="AL81" s="274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</row>
    <row r="82" spans="25:102" ht="12.75">
      <c r="Y82" s="225"/>
      <c r="AG82" s="158"/>
      <c r="AH82" s="158"/>
      <c r="AI82" s="158"/>
      <c r="AJ82" s="158"/>
      <c r="AK82" s="158"/>
      <c r="AL82" s="274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</row>
    <row r="83" spans="25:102" ht="12.75">
      <c r="Y83" s="225"/>
      <c r="AG83" s="158"/>
      <c r="AH83" s="158"/>
      <c r="AI83" s="158"/>
      <c r="AJ83" s="158"/>
      <c r="AK83" s="158"/>
      <c r="AL83" s="274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</row>
    <row r="84" spans="25:102" ht="12.75">
      <c r="Y84" s="225"/>
      <c r="AG84" s="158"/>
      <c r="AH84" s="158"/>
      <c r="AI84" s="158"/>
      <c r="AJ84" s="158"/>
      <c r="AK84" s="158"/>
      <c r="AL84" s="274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</row>
    <row r="85" spans="25:102" ht="12.75">
      <c r="Y85" s="225"/>
      <c r="AG85" s="158"/>
      <c r="AH85" s="158"/>
      <c r="AI85" s="158"/>
      <c r="AJ85" s="158"/>
      <c r="AK85" s="158"/>
      <c r="AL85" s="274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</row>
    <row r="86" spans="25:102" ht="12.75">
      <c r="Y86" s="225"/>
      <c r="AG86" s="158"/>
      <c r="AH86" s="158"/>
      <c r="AI86" s="158"/>
      <c r="AJ86" s="158"/>
      <c r="AK86" s="158"/>
      <c r="AL86" s="274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</row>
    <row r="87" spans="25:102" ht="12.75">
      <c r="Y87" s="225"/>
      <c r="AG87" s="158"/>
      <c r="AH87" s="158"/>
      <c r="AI87" s="158"/>
      <c r="AJ87" s="158"/>
      <c r="AK87" s="158"/>
      <c r="AL87" s="274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</row>
    <row r="88" spans="25:102" ht="12.75">
      <c r="Y88" s="225"/>
      <c r="AG88" s="158"/>
      <c r="AH88" s="158"/>
      <c r="AI88" s="158"/>
      <c r="AJ88" s="158"/>
      <c r="AK88" s="158"/>
      <c r="AL88" s="274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</row>
    <row r="89" spans="25:102" ht="12.75">
      <c r="Y89" s="225"/>
      <c r="AG89" s="158"/>
      <c r="AH89" s="158"/>
      <c r="AI89" s="158"/>
      <c r="AJ89" s="158"/>
      <c r="AK89" s="158"/>
      <c r="AL89" s="274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</row>
    <row r="90" spans="25:102" ht="12.75">
      <c r="Y90" s="225"/>
      <c r="AG90" s="158"/>
      <c r="AH90" s="158"/>
      <c r="AI90" s="158"/>
      <c r="AJ90" s="158"/>
      <c r="AK90" s="158"/>
      <c r="AL90" s="274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</row>
    <row r="91" spans="25:102" ht="12.75">
      <c r="Y91" s="225"/>
      <c r="AG91" s="158"/>
      <c r="AH91" s="158"/>
      <c r="AI91" s="158"/>
      <c r="AJ91" s="158"/>
      <c r="AK91" s="158"/>
      <c r="AL91" s="274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</row>
    <row r="92" spans="25:102" ht="12.75">
      <c r="Y92" s="225"/>
      <c r="AG92" s="158"/>
      <c r="AH92" s="158"/>
      <c r="AI92" s="158"/>
      <c r="AJ92" s="158"/>
      <c r="AK92" s="158"/>
      <c r="AL92" s="274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</row>
    <row r="93" spans="25:102" ht="12.75">
      <c r="Y93" s="225"/>
      <c r="AG93" s="158"/>
      <c r="AH93" s="158"/>
      <c r="AI93" s="158"/>
      <c r="AJ93" s="158"/>
      <c r="AK93" s="158"/>
      <c r="AL93" s="274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</row>
    <row r="94" spans="25:102" ht="12.75">
      <c r="Y94" s="225"/>
      <c r="AG94" s="158"/>
      <c r="AH94" s="158"/>
      <c r="AI94" s="158"/>
      <c r="AJ94" s="158"/>
      <c r="AK94" s="158"/>
      <c r="AL94" s="274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</row>
    <row r="95" spans="25:102" ht="12.75">
      <c r="Y95" s="225"/>
      <c r="AG95" s="158"/>
      <c r="AH95" s="158"/>
      <c r="AI95" s="158"/>
      <c r="AJ95" s="158"/>
      <c r="AK95" s="158"/>
      <c r="AL95" s="274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</row>
    <row r="96" spans="25:102" ht="12.75">
      <c r="Y96" s="225"/>
      <c r="AG96" s="158"/>
      <c r="AH96" s="158"/>
      <c r="AI96" s="158"/>
      <c r="AJ96" s="158"/>
      <c r="AK96" s="158"/>
      <c r="AL96" s="274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</row>
    <row r="97" spans="25:102" ht="12.75">
      <c r="Y97" s="225"/>
      <c r="AG97" s="158"/>
      <c r="AH97" s="158"/>
      <c r="AI97" s="158"/>
      <c r="AJ97" s="158"/>
      <c r="AK97" s="158"/>
      <c r="AL97" s="274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</row>
    <row r="98" spans="25:102" ht="12.75">
      <c r="Y98" s="225"/>
      <c r="AG98" s="158"/>
      <c r="AH98" s="158"/>
      <c r="AI98" s="158"/>
      <c r="AJ98" s="158"/>
      <c r="AK98" s="158"/>
      <c r="AL98" s="274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</row>
    <row r="99" spans="25:102" ht="12.75">
      <c r="Y99" s="225"/>
      <c r="AG99" s="158"/>
      <c r="AH99" s="158"/>
      <c r="AI99" s="158"/>
      <c r="AJ99" s="158"/>
      <c r="AK99" s="158"/>
      <c r="AL99" s="274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</row>
    <row r="100" spans="25:102" ht="12.75">
      <c r="Y100" s="225"/>
      <c r="AG100" s="158"/>
      <c r="AH100" s="158"/>
      <c r="AI100" s="158"/>
      <c r="AJ100" s="158"/>
      <c r="AK100" s="158"/>
      <c r="AL100" s="274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</row>
    <row r="101" spans="25:102" ht="12.75">
      <c r="Y101" s="225"/>
      <c r="AG101" s="158"/>
      <c r="AH101" s="158"/>
      <c r="AI101" s="158"/>
      <c r="AJ101" s="158"/>
      <c r="AK101" s="158"/>
      <c r="AL101" s="274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</row>
    <row r="102" spans="25:102" ht="12.75">
      <c r="Y102" s="225"/>
      <c r="AG102" s="158"/>
      <c r="AH102" s="158"/>
      <c r="AI102" s="158"/>
      <c r="AJ102" s="158"/>
      <c r="AK102" s="158"/>
      <c r="AL102" s="274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</row>
    <row r="103" spans="25:102" ht="12.75">
      <c r="Y103" s="225"/>
      <c r="AG103" s="158"/>
      <c r="AH103" s="158"/>
      <c r="AI103" s="158"/>
      <c r="AJ103" s="158"/>
      <c r="AK103" s="158"/>
      <c r="AL103" s="274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</row>
    <row r="104" spans="25:102" ht="12.75">
      <c r="Y104" s="225"/>
      <c r="AG104" s="158"/>
      <c r="AH104" s="158"/>
      <c r="AI104" s="158"/>
      <c r="AJ104" s="158"/>
      <c r="AK104" s="158"/>
      <c r="AL104" s="274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</row>
    <row r="105" spans="25:102" ht="12.75">
      <c r="Y105" s="225"/>
      <c r="AG105" s="158"/>
      <c r="AH105" s="158"/>
      <c r="AI105" s="158"/>
      <c r="AJ105" s="158"/>
      <c r="AK105" s="158"/>
      <c r="AL105" s="274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</row>
    <row r="106" spans="25:102" ht="12.75">
      <c r="Y106" s="225"/>
      <c r="AG106" s="158"/>
      <c r="AH106" s="158"/>
      <c r="AI106" s="158"/>
      <c r="AJ106" s="158"/>
      <c r="AK106" s="158"/>
      <c r="AL106" s="274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</row>
    <row r="107" spans="25:102" ht="12.75">
      <c r="Y107" s="225"/>
      <c r="AG107" s="158"/>
      <c r="AH107" s="158"/>
      <c r="AI107" s="158"/>
      <c r="AJ107" s="158"/>
      <c r="AK107" s="158"/>
      <c r="AL107" s="274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</row>
    <row r="108" spans="25:102" ht="12.75">
      <c r="Y108" s="225"/>
      <c r="AG108" s="158"/>
      <c r="AH108" s="158"/>
      <c r="AI108" s="158"/>
      <c r="AJ108" s="158"/>
      <c r="AK108" s="158"/>
      <c r="AL108" s="274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</row>
    <row r="109" spans="25:102" ht="12.75">
      <c r="Y109" s="225"/>
      <c r="AG109" s="158"/>
      <c r="AH109" s="158"/>
      <c r="AI109" s="158"/>
      <c r="AJ109" s="158"/>
      <c r="AK109" s="158"/>
      <c r="AL109" s="274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</row>
    <row r="110" spans="25:102" ht="12.75">
      <c r="Y110" s="225"/>
      <c r="AG110" s="158"/>
      <c r="AH110" s="158"/>
      <c r="AI110" s="158"/>
      <c r="AJ110" s="158"/>
      <c r="AK110" s="158"/>
      <c r="AL110" s="274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</row>
    <row r="111" spans="25:102" ht="12.75">
      <c r="Y111" s="225"/>
      <c r="AG111" s="158"/>
      <c r="AH111" s="158"/>
      <c r="AI111" s="158"/>
      <c r="AJ111" s="158"/>
      <c r="AK111" s="158"/>
      <c r="AL111" s="274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</row>
    <row r="112" spans="25:102" ht="12.75">
      <c r="Y112" s="225"/>
      <c r="AG112" s="158"/>
      <c r="AH112" s="158"/>
      <c r="AI112" s="158"/>
      <c r="AJ112" s="158"/>
      <c r="AK112" s="158"/>
      <c r="AL112" s="274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</row>
    <row r="113" spans="25:102" ht="12.75">
      <c r="Y113" s="225"/>
      <c r="AG113" s="158"/>
      <c r="AH113" s="158"/>
      <c r="AI113" s="158"/>
      <c r="AJ113" s="158"/>
      <c r="AK113" s="158"/>
      <c r="AL113" s="274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</row>
    <row r="114" spans="25:102" ht="12.75">
      <c r="Y114" s="225"/>
      <c r="AG114" s="158"/>
      <c r="AH114" s="158"/>
      <c r="AI114" s="158"/>
      <c r="AJ114" s="158"/>
      <c r="AK114" s="158"/>
      <c r="AL114" s="274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</row>
    <row r="115" spans="25:102" ht="12.75">
      <c r="Y115" s="225"/>
      <c r="AG115" s="158"/>
      <c r="AH115" s="158"/>
      <c r="AI115" s="158"/>
      <c r="AJ115" s="158"/>
      <c r="AK115" s="158"/>
      <c r="AL115" s="274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</row>
    <row r="116" spans="25:102" ht="12.75">
      <c r="Y116" s="225"/>
      <c r="AG116" s="158"/>
      <c r="AH116" s="158"/>
      <c r="AI116" s="158"/>
      <c r="AJ116" s="158"/>
      <c r="AK116" s="158"/>
      <c r="AL116" s="274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</row>
    <row r="117" spans="25:102" ht="12.75">
      <c r="Y117" s="225"/>
      <c r="AG117" s="158"/>
      <c r="AH117" s="158"/>
      <c r="AI117" s="158"/>
      <c r="AJ117" s="158"/>
      <c r="AK117" s="158"/>
      <c r="AL117" s="274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</row>
    <row r="118" spans="25:102" ht="12.75">
      <c r="Y118" s="225"/>
      <c r="AG118" s="158"/>
      <c r="AH118" s="158"/>
      <c r="AI118" s="158"/>
      <c r="AJ118" s="158"/>
      <c r="AK118" s="158"/>
      <c r="AL118" s="274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</row>
    <row r="119" spans="25:102" ht="12.75">
      <c r="Y119" s="225"/>
      <c r="AG119" s="158"/>
      <c r="AH119" s="158"/>
      <c r="AI119" s="158"/>
      <c r="AJ119" s="158"/>
      <c r="AK119" s="158"/>
      <c r="AL119" s="274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</row>
    <row r="120" spans="25:102" ht="12.75">
      <c r="Y120" s="225"/>
      <c r="AG120" s="158"/>
      <c r="AH120" s="158"/>
      <c r="AI120" s="158"/>
      <c r="AJ120" s="158"/>
      <c r="AK120" s="158"/>
      <c r="AL120" s="274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</row>
    <row r="121" spans="25:102" ht="12.75">
      <c r="Y121" s="225"/>
      <c r="AG121" s="158"/>
      <c r="AH121" s="158"/>
      <c r="AI121" s="158"/>
      <c r="AJ121" s="158"/>
      <c r="AK121" s="158"/>
      <c r="AL121" s="274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</row>
    <row r="122" spans="25:102" ht="12.75">
      <c r="Y122" s="225"/>
      <c r="AG122" s="158"/>
      <c r="AH122" s="158"/>
      <c r="AI122" s="158"/>
      <c r="AJ122" s="158"/>
      <c r="AK122" s="158"/>
      <c r="AL122" s="274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</row>
    <row r="123" spans="25:102" ht="12.75">
      <c r="Y123" s="225"/>
      <c r="AG123" s="158"/>
      <c r="AH123" s="158"/>
      <c r="AI123" s="158"/>
      <c r="AJ123" s="158"/>
      <c r="AK123" s="158"/>
      <c r="AL123" s="274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</row>
    <row r="124" spans="25:102" ht="12.75">
      <c r="Y124" s="225"/>
      <c r="AG124" s="158"/>
      <c r="AH124" s="158"/>
      <c r="AI124" s="158"/>
      <c r="AJ124" s="158"/>
      <c r="AK124" s="158"/>
      <c r="AL124" s="274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</row>
    <row r="125" spans="25:102" ht="12.75">
      <c r="Y125" s="225"/>
      <c r="AG125" s="158"/>
      <c r="AH125" s="158"/>
      <c r="AI125" s="158"/>
      <c r="AJ125" s="158"/>
      <c r="AK125" s="158"/>
      <c r="AL125" s="274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</row>
    <row r="126" spans="25:102" ht="12.75">
      <c r="Y126" s="225"/>
      <c r="AG126" s="158"/>
      <c r="AH126" s="158"/>
      <c r="AI126" s="158"/>
      <c r="AJ126" s="158"/>
      <c r="AK126" s="158"/>
      <c r="AL126" s="274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</row>
    <row r="127" spans="25:102" ht="12.75">
      <c r="Y127" s="225"/>
      <c r="AG127" s="158"/>
      <c r="AH127" s="158"/>
      <c r="AI127" s="158"/>
      <c r="AJ127" s="158"/>
      <c r="AK127" s="158"/>
      <c r="AL127" s="274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</row>
    <row r="128" spans="25:102" ht="12.75">
      <c r="Y128" s="225"/>
      <c r="AG128" s="158"/>
      <c r="AH128" s="158"/>
      <c r="AI128" s="158"/>
      <c r="AJ128" s="158"/>
      <c r="AK128" s="158"/>
      <c r="AL128" s="274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</row>
    <row r="129" spans="25:102" ht="12.75">
      <c r="Y129" s="225"/>
      <c r="AG129" s="158"/>
      <c r="AH129" s="158"/>
      <c r="AI129" s="158"/>
      <c r="AJ129" s="158"/>
      <c r="AK129" s="158"/>
      <c r="AL129" s="274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</row>
    <row r="130" spans="25:102" ht="12.75">
      <c r="Y130" s="225"/>
      <c r="AG130" s="158"/>
      <c r="AH130" s="158"/>
      <c r="AI130" s="158"/>
      <c r="AJ130" s="158"/>
      <c r="AK130" s="158"/>
      <c r="AL130" s="274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</row>
    <row r="131" spans="25:102" ht="12.75">
      <c r="Y131" s="225"/>
      <c r="AG131" s="158"/>
      <c r="AH131" s="158"/>
      <c r="AI131" s="158"/>
      <c r="AJ131" s="158"/>
      <c r="AK131" s="158"/>
      <c r="AL131" s="274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</row>
    <row r="132" spans="25:102" ht="12.75">
      <c r="Y132" s="225"/>
      <c r="AG132" s="158"/>
      <c r="AH132" s="158"/>
      <c r="AI132" s="158"/>
      <c r="AJ132" s="158"/>
      <c r="AK132" s="158"/>
      <c r="AL132" s="274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  <c r="CX132" s="158"/>
    </row>
    <row r="133" spans="25:102" ht="12.75">
      <c r="Y133" s="225"/>
      <c r="AG133" s="158"/>
      <c r="AH133" s="158"/>
      <c r="AI133" s="158"/>
      <c r="AJ133" s="158"/>
      <c r="AK133" s="158"/>
      <c r="AL133" s="274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  <c r="CX133" s="158"/>
    </row>
    <row r="134" spans="25:102" ht="12.75">
      <c r="Y134" s="225"/>
      <c r="AG134" s="158"/>
      <c r="AH134" s="158"/>
      <c r="AI134" s="158"/>
      <c r="AJ134" s="158"/>
      <c r="AK134" s="158"/>
      <c r="AL134" s="274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</row>
    <row r="135" spans="25:102" ht="12.75">
      <c r="Y135" s="225"/>
      <c r="AG135" s="158"/>
      <c r="AH135" s="158"/>
      <c r="AI135" s="158"/>
      <c r="AJ135" s="158"/>
      <c r="AK135" s="158"/>
      <c r="AL135" s="274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</row>
    <row r="136" spans="25:102" ht="12.75">
      <c r="Y136" s="225"/>
      <c r="AG136" s="158"/>
      <c r="AH136" s="158"/>
      <c r="AI136" s="158"/>
      <c r="AJ136" s="158"/>
      <c r="AK136" s="158"/>
      <c r="AL136" s="274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</row>
    <row r="137" spans="25:102" ht="12.75">
      <c r="Y137" s="225"/>
      <c r="AG137" s="158"/>
      <c r="AH137" s="158"/>
      <c r="AI137" s="158"/>
      <c r="AJ137" s="158"/>
      <c r="AK137" s="158"/>
      <c r="AL137" s="274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</row>
    <row r="138" spans="25:102" ht="12.75">
      <c r="Y138" s="225"/>
      <c r="AG138" s="158"/>
      <c r="AH138" s="158"/>
      <c r="AI138" s="158"/>
      <c r="AJ138" s="158"/>
      <c r="AK138" s="158"/>
      <c r="AL138" s="274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</row>
    <row r="139" spans="25:102" ht="12.75">
      <c r="Y139" s="225"/>
      <c r="AG139" s="158"/>
      <c r="AH139" s="158"/>
      <c r="AI139" s="158"/>
      <c r="AJ139" s="158"/>
      <c r="AK139" s="158"/>
      <c r="AL139" s="274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  <c r="CX139" s="158"/>
    </row>
    <row r="140" spans="25:102" ht="12.75">
      <c r="Y140" s="225"/>
      <c r="AG140" s="158"/>
      <c r="AH140" s="158"/>
      <c r="AI140" s="158"/>
      <c r="AJ140" s="158"/>
      <c r="AK140" s="158"/>
      <c r="AL140" s="274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</row>
    <row r="141" spans="25:102" ht="12.75">
      <c r="Y141" s="225"/>
      <c r="AG141" s="158"/>
      <c r="AH141" s="158"/>
      <c r="AI141" s="158"/>
      <c r="AJ141" s="158"/>
      <c r="AK141" s="158"/>
      <c r="AL141" s="274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</row>
    <row r="142" spans="25:102" ht="12.75">
      <c r="Y142" s="225"/>
      <c r="AG142" s="158"/>
      <c r="AH142" s="158"/>
      <c r="AI142" s="158"/>
      <c r="AJ142" s="158"/>
      <c r="AK142" s="158"/>
      <c r="AL142" s="274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</row>
    <row r="143" spans="25:102" ht="12.75">
      <c r="Y143" s="225"/>
      <c r="AG143" s="158"/>
      <c r="AH143" s="158"/>
      <c r="AI143" s="158"/>
      <c r="AJ143" s="158"/>
      <c r="AK143" s="158"/>
      <c r="AL143" s="274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</row>
    <row r="144" spans="25:102" ht="12.75">
      <c r="Y144" s="225"/>
      <c r="AG144" s="158"/>
      <c r="AH144" s="158"/>
      <c r="AI144" s="158"/>
      <c r="AJ144" s="158"/>
      <c r="AK144" s="158"/>
      <c r="AL144" s="274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</row>
    <row r="145" spans="25:102" ht="12.75">
      <c r="Y145" s="225"/>
      <c r="AG145" s="158"/>
      <c r="AH145" s="158"/>
      <c r="AI145" s="158"/>
      <c r="AJ145" s="158"/>
      <c r="AK145" s="158"/>
      <c r="AL145" s="274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  <c r="CX145" s="158"/>
    </row>
    <row r="146" spans="25:102" ht="12.75">
      <c r="Y146" s="225"/>
      <c r="AG146" s="158"/>
      <c r="AH146" s="158"/>
      <c r="AI146" s="158"/>
      <c r="AJ146" s="158"/>
      <c r="AK146" s="158"/>
      <c r="AL146" s="274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</row>
    <row r="147" spans="25:102" ht="12.75">
      <c r="Y147" s="225"/>
      <c r="AG147" s="158"/>
      <c r="AH147" s="158"/>
      <c r="AI147" s="158"/>
      <c r="AJ147" s="158"/>
      <c r="AK147" s="158"/>
      <c r="AL147" s="274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</row>
    <row r="148" spans="25:102" ht="12.75">
      <c r="Y148" s="225"/>
      <c r="AG148" s="158"/>
      <c r="AH148" s="158"/>
      <c r="AI148" s="158"/>
      <c r="AJ148" s="158"/>
      <c r="AK148" s="158"/>
      <c r="AL148" s="274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</row>
    <row r="149" spans="25:102" ht="12.75">
      <c r="Y149" s="225"/>
      <c r="AG149" s="158"/>
      <c r="AH149" s="158"/>
      <c r="AI149" s="158"/>
      <c r="AJ149" s="158"/>
      <c r="AK149" s="158"/>
      <c r="AL149" s="274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</row>
    <row r="150" spans="25:102" ht="12.75">
      <c r="Y150" s="225"/>
      <c r="AG150" s="158"/>
      <c r="AH150" s="158"/>
      <c r="AI150" s="158"/>
      <c r="AJ150" s="158"/>
      <c r="AK150" s="158"/>
      <c r="AL150" s="274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</row>
    <row r="151" spans="25:102" ht="12.75">
      <c r="Y151" s="225"/>
      <c r="AG151" s="158"/>
      <c r="AH151" s="158"/>
      <c r="AI151" s="158"/>
      <c r="AJ151" s="158"/>
      <c r="AK151" s="158"/>
      <c r="AL151" s="274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</row>
    <row r="152" spans="25:102" ht="12.75">
      <c r="Y152" s="225"/>
      <c r="AG152" s="158"/>
      <c r="AH152" s="158"/>
      <c r="AI152" s="158"/>
      <c r="AJ152" s="158"/>
      <c r="AK152" s="158"/>
      <c r="AL152" s="274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</row>
    <row r="153" spans="25:102" ht="12.75">
      <c r="Y153" s="225"/>
      <c r="AG153" s="158"/>
      <c r="AH153" s="158"/>
      <c r="AI153" s="158"/>
      <c r="AJ153" s="158"/>
      <c r="AK153" s="158"/>
      <c r="AL153" s="274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</row>
    <row r="154" spans="25:102" ht="12.75">
      <c r="Y154" s="225"/>
      <c r="AG154" s="158"/>
      <c r="AH154" s="158"/>
      <c r="AI154" s="158"/>
      <c r="AJ154" s="158"/>
      <c r="AK154" s="158"/>
      <c r="AL154" s="274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</row>
    <row r="155" spans="33:102" ht="12.75">
      <c r="AG155" s="158"/>
      <c r="AH155" s="158"/>
      <c r="AI155" s="158"/>
      <c r="AJ155" s="158"/>
      <c r="AK155" s="158"/>
      <c r="AL155" s="274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</row>
    <row r="156" spans="33:102" ht="12.75">
      <c r="AG156" s="158"/>
      <c r="AH156" s="158"/>
      <c r="AI156" s="158"/>
      <c r="AJ156" s="158"/>
      <c r="AK156" s="158"/>
      <c r="AL156" s="274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</row>
    <row r="157" spans="33:102" ht="12.75">
      <c r="AG157" s="158"/>
      <c r="AH157" s="158"/>
      <c r="AI157" s="158"/>
      <c r="AJ157" s="158"/>
      <c r="AK157" s="158"/>
      <c r="AL157" s="274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</row>
    <row r="158" spans="33:102" ht="12.75">
      <c r="AG158" s="158"/>
      <c r="AH158" s="158"/>
      <c r="AI158" s="158"/>
      <c r="AJ158" s="158"/>
      <c r="AK158" s="158"/>
      <c r="AL158" s="274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</row>
    <row r="159" spans="33:102" ht="12.75">
      <c r="AG159" s="158"/>
      <c r="AH159" s="158"/>
      <c r="AI159" s="158"/>
      <c r="AJ159" s="158"/>
      <c r="AK159" s="158"/>
      <c r="AL159" s="274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  <c r="CW159" s="158"/>
      <c r="CX159" s="158"/>
    </row>
    <row r="160" spans="33:102" ht="12.75">
      <c r="AG160" s="158"/>
      <c r="AH160" s="158"/>
      <c r="AI160" s="158"/>
      <c r="AJ160" s="158"/>
      <c r="AK160" s="158"/>
      <c r="AL160" s="274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</row>
    <row r="161" spans="33:102" ht="12.75">
      <c r="AG161" s="158"/>
      <c r="AH161" s="158"/>
      <c r="AI161" s="158"/>
      <c r="AJ161" s="158"/>
      <c r="AK161" s="158"/>
      <c r="AL161" s="274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</row>
    <row r="162" spans="33:102" ht="12.75">
      <c r="AG162" s="158"/>
      <c r="AH162" s="158"/>
      <c r="AI162" s="158"/>
      <c r="AJ162" s="158"/>
      <c r="AK162" s="158"/>
      <c r="AL162" s="274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</row>
    <row r="163" spans="33:102" ht="12.75">
      <c r="AG163" s="158"/>
      <c r="AH163" s="158"/>
      <c r="AI163" s="158"/>
      <c r="AJ163" s="158"/>
      <c r="AK163" s="158"/>
      <c r="AL163" s="274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</row>
    <row r="164" spans="33:102" ht="12.75">
      <c r="AG164" s="158"/>
      <c r="AH164" s="158"/>
      <c r="AI164" s="158"/>
      <c r="AJ164" s="158"/>
      <c r="AK164" s="158"/>
      <c r="AL164" s="274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</row>
    <row r="165" spans="33:102" ht="12.75">
      <c r="AG165" s="158"/>
      <c r="AH165" s="158"/>
      <c r="AI165" s="158"/>
      <c r="AJ165" s="158"/>
      <c r="AK165" s="158"/>
      <c r="AL165" s="274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</row>
    <row r="166" spans="33:102" ht="12.75">
      <c r="AG166" s="158"/>
      <c r="AH166" s="158"/>
      <c r="AI166" s="158"/>
      <c r="AJ166" s="158"/>
      <c r="AK166" s="158"/>
      <c r="AL166" s="274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</row>
    <row r="167" spans="33:102" ht="12.75">
      <c r="AG167" s="158"/>
      <c r="AH167" s="158"/>
      <c r="AI167" s="158"/>
      <c r="AJ167" s="158"/>
      <c r="AK167" s="158"/>
      <c r="AL167" s="274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</row>
    <row r="168" spans="33:102" ht="12.75">
      <c r="AG168" s="158"/>
      <c r="AH168" s="158"/>
      <c r="AI168" s="158"/>
      <c r="AJ168" s="158"/>
      <c r="AK168" s="158"/>
      <c r="AL168" s="274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</row>
    <row r="169" spans="33:102" ht="12.75">
      <c r="AG169" s="158"/>
      <c r="AH169" s="158"/>
      <c r="AI169" s="158"/>
      <c r="AJ169" s="158"/>
      <c r="AK169" s="158"/>
      <c r="AL169" s="274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</row>
    <row r="170" spans="33:102" ht="12.75">
      <c r="AG170" s="158"/>
      <c r="AH170" s="158"/>
      <c r="AI170" s="158"/>
      <c r="AJ170" s="158"/>
      <c r="AK170" s="158"/>
      <c r="AL170" s="274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</row>
    <row r="171" spans="33:102" ht="12.75">
      <c r="AG171" s="158"/>
      <c r="AH171" s="158"/>
      <c r="AI171" s="158"/>
      <c r="AJ171" s="158"/>
      <c r="AK171" s="158"/>
      <c r="AL171" s="274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</row>
    <row r="172" spans="33:102" ht="12.75">
      <c r="AG172" s="158"/>
      <c r="AH172" s="158"/>
      <c r="AI172" s="158"/>
      <c r="AJ172" s="158"/>
      <c r="AK172" s="158"/>
      <c r="AL172" s="274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  <c r="CX172" s="158"/>
    </row>
    <row r="173" spans="33:102" ht="12.75">
      <c r="AG173" s="158"/>
      <c r="AH173" s="158"/>
      <c r="AI173" s="158"/>
      <c r="AJ173" s="158"/>
      <c r="AK173" s="158"/>
      <c r="AL173" s="274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  <c r="CW173" s="158"/>
      <c r="CX173" s="158"/>
    </row>
    <row r="174" spans="33:102" ht="12.75">
      <c r="AG174" s="158"/>
      <c r="AH174" s="158"/>
      <c r="AI174" s="158"/>
      <c r="AJ174" s="158"/>
      <c r="AK174" s="158"/>
      <c r="AL174" s="274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</row>
    <row r="175" spans="33:102" ht="12.75">
      <c r="AG175" s="158"/>
      <c r="AH175" s="158"/>
      <c r="AI175" s="158"/>
      <c r="AJ175" s="158"/>
      <c r="AK175" s="158"/>
      <c r="AL175" s="274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</row>
    <row r="176" spans="33:102" ht="12.75">
      <c r="AG176" s="158"/>
      <c r="AH176" s="158"/>
      <c r="AI176" s="158"/>
      <c r="AJ176" s="158"/>
      <c r="AK176" s="158"/>
      <c r="AL176" s="274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</row>
    <row r="177" spans="33:102" ht="12.75">
      <c r="AG177" s="158"/>
      <c r="AH177" s="158"/>
      <c r="AI177" s="158"/>
      <c r="AJ177" s="158"/>
      <c r="AK177" s="158"/>
      <c r="AL177" s="274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  <c r="CX177" s="158"/>
    </row>
    <row r="178" spans="33:102" ht="12.75">
      <c r="AG178" s="158"/>
      <c r="AH178" s="158"/>
      <c r="AI178" s="158"/>
      <c r="AJ178" s="158"/>
      <c r="AK178" s="158"/>
      <c r="AL178" s="274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</row>
    <row r="179" spans="33:102" ht="12.75">
      <c r="AG179" s="158"/>
      <c r="AH179" s="158"/>
      <c r="AI179" s="158"/>
      <c r="AJ179" s="158"/>
      <c r="AK179" s="158"/>
      <c r="AL179" s="274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  <c r="CX179" s="158"/>
    </row>
    <row r="180" spans="33:102" ht="12.75">
      <c r="AG180" s="158"/>
      <c r="AH180" s="158"/>
      <c r="AI180" s="158"/>
      <c r="AJ180" s="158"/>
      <c r="AK180" s="158"/>
      <c r="AL180" s="274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</row>
    <row r="181" spans="33:102" ht="12.75">
      <c r="AG181" s="158"/>
      <c r="AH181" s="158"/>
      <c r="AI181" s="158"/>
      <c r="AJ181" s="158"/>
      <c r="AK181" s="158"/>
      <c r="AL181" s="274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  <c r="CW181" s="158"/>
      <c r="CX181" s="158"/>
    </row>
    <row r="182" spans="33:102" ht="12.75">
      <c r="AG182" s="158"/>
      <c r="AH182" s="158"/>
      <c r="AI182" s="158"/>
      <c r="AJ182" s="158"/>
      <c r="AK182" s="158"/>
      <c r="AL182" s="274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  <c r="CW182" s="158"/>
      <c r="CX182" s="158"/>
    </row>
    <row r="183" spans="33:102" ht="12.75">
      <c r="AG183" s="158"/>
      <c r="AH183" s="158"/>
      <c r="AI183" s="158"/>
      <c r="AJ183" s="158"/>
      <c r="AK183" s="158"/>
      <c r="AL183" s="274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  <c r="CX183" s="158"/>
    </row>
    <row r="184" spans="33:102" ht="12.75">
      <c r="AG184" s="158"/>
      <c r="AH184" s="158"/>
      <c r="AI184" s="158"/>
      <c r="AJ184" s="158"/>
      <c r="AK184" s="158"/>
      <c r="AL184" s="274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</row>
    <row r="185" spans="33:102" ht="12.75">
      <c r="AG185" s="158"/>
      <c r="AH185" s="158"/>
      <c r="AI185" s="158"/>
      <c r="AJ185" s="158"/>
      <c r="AK185" s="158"/>
      <c r="AL185" s="274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</row>
    <row r="186" spans="33:102" ht="12.75">
      <c r="AG186" s="158"/>
      <c r="AH186" s="158"/>
      <c r="AI186" s="158"/>
      <c r="AJ186" s="158"/>
      <c r="AK186" s="158"/>
      <c r="AL186" s="274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</row>
    <row r="187" spans="33:102" ht="12.75">
      <c r="AG187" s="158"/>
      <c r="AH187" s="158"/>
      <c r="AI187" s="158"/>
      <c r="AJ187" s="158"/>
      <c r="AK187" s="158"/>
      <c r="AL187" s="274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</row>
    <row r="188" spans="33:102" ht="12.75">
      <c r="AG188" s="158"/>
      <c r="AH188" s="158"/>
      <c r="AI188" s="158"/>
      <c r="AJ188" s="158"/>
      <c r="AK188" s="158"/>
      <c r="AL188" s="274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</row>
    <row r="189" spans="33:102" ht="12.75">
      <c r="AG189" s="158"/>
      <c r="AH189" s="158"/>
      <c r="AI189" s="158"/>
      <c r="AJ189" s="158"/>
      <c r="AK189" s="158"/>
      <c r="AL189" s="274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  <c r="CW189" s="158"/>
      <c r="CX189" s="158"/>
    </row>
    <row r="190" spans="33:102" ht="12.75">
      <c r="AG190" s="158"/>
      <c r="AH190" s="158"/>
      <c r="AI190" s="158"/>
      <c r="AJ190" s="158"/>
      <c r="AK190" s="158"/>
      <c r="AL190" s="274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  <c r="CX190" s="158"/>
    </row>
    <row r="191" spans="33:102" ht="12.75">
      <c r="AG191" s="158"/>
      <c r="AH191" s="158"/>
      <c r="AI191" s="158"/>
      <c r="AJ191" s="158"/>
      <c r="AK191" s="158"/>
      <c r="AL191" s="274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</row>
    <row r="192" spans="33:102" ht="12.75">
      <c r="AG192" s="158"/>
      <c r="AH192" s="158"/>
      <c r="AI192" s="158"/>
      <c r="AJ192" s="158"/>
      <c r="AK192" s="158"/>
      <c r="AL192" s="274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</row>
    <row r="193" spans="33:102" ht="12.75">
      <c r="AG193" s="158"/>
      <c r="AH193" s="158"/>
      <c r="AI193" s="158"/>
      <c r="AJ193" s="158"/>
      <c r="AK193" s="158"/>
      <c r="AL193" s="274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</row>
    <row r="194" spans="33:102" ht="12.75">
      <c r="AG194" s="158"/>
      <c r="AH194" s="158"/>
      <c r="AI194" s="158"/>
      <c r="AJ194" s="158"/>
      <c r="AK194" s="158"/>
      <c r="AL194" s="274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</row>
    <row r="195" spans="33:102" ht="12.75">
      <c r="AG195" s="158"/>
      <c r="AH195" s="158"/>
      <c r="AI195" s="158"/>
      <c r="AJ195" s="158"/>
      <c r="AK195" s="158"/>
      <c r="AL195" s="274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</row>
    <row r="196" spans="33:102" ht="12.75">
      <c r="AG196" s="158"/>
      <c r="AH196" s="158"/>
      <c r="AI196" s="158"/>
      <c r="AJ196" s="158"/>
      <c r="AK196" s="158"/>
      <c r="AL196" s="274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</row>
    <row r="197" spans="33:102" ht="12.75">
      <c r="AG197" s="158"/>
      <c r="AH197" s="158"/>
      <c r="AI197" s="158"/>
      <c r="AJ197" s="158"/>
      <c r="AK197" s="158"/>
      <c r="AL197" s="274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</row>
    <row r="198" spans="33:102" ht="12.75">
      <c r="AG198" s="158"/>
      <c r="AH198" s="158"/>
      <c r="AI198" s="158"/>
      <c r="AJ198" s="158"/>
      <c r="AK198" s="158"/>
      <c r="AL198" s="274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  <c r="CW198" s="158"/>
      <c r="CX198" s="158"/>
    </row>
    <row r="199" spans="33:102" ht="12.75">
      <c r="AG199" s="158"/>
      <c r="AH199" s="158"/>
      <c r="AI199" s="158"/>
      <c r="AJ199" s="158"/>
      <c r="AK199" s="158"/>
      <c r="AL199" s="274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</row>
    <row r="200" spans="33:102" ht="12.75">
      <c r="AG200" s="158"/>
      <c r="AH200" s="158"/>
      <c r="AI200" s="158"/>
      <c r="AJ200" s="158"/>
      <c r="AK200" s="158"/>
      <c r="AL200" s="274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  <c r="CX200" s="158"/>
    </row>
    <row r="201" spans="33:102" ht="12.75">
      <c r="AG201" s="158"/>
      <c r="AH201" s="158"/>
      <c r="AI201" s="158"/>
      <c r="AJ201" s="158"/>
      <c r="AK201" s="158"/>
      <c r="AL201" s="274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  <c r="CW201" s="158"/>
      <c r="CX201" s="158"/>
    </row>
    <row r="202" spans="33:102" ht="12.75">
      <c r="AG202" s="158"/>
      <c r="AH202" s="158"/>
      <c r="AI202" s="158"/>
      <c r="AJ202" s="158"/>
      <c r="AK202" s="158"/>
      <c r="AL202" s="274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  <c r="CW202" s="158"/>
      <c r="CX202" s="158"/>
    </row>
    <row r="203" spans="33:102" ht="12.75">
      <c r="AG203" s="158"/>
      <c r="AH203" s="158"/>
      <c r="AI203" s="158"/>
      <c r="AJ203" s="158"/>
      <c r="AK203" s="158"/>
      <c r="AL203" s="274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</row>
    <row r="204" spans="33:102" ht="12.75">
      <c r="AG204" s="158"/>
      <c r="AH204" s="158"/>
      <c r="AI204" s="158"/>
      <c r="AJ204" s="158"/>
      <c r="AK204" s="158"/>
      <c r="AL204" s="274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  <c r="CW204" s="158"/>
      <c r="CX204" s="158"/>
    </row>
    <row r="205" spans="33:102" ht="12.75">
      <c r="AG205" s="158"/>
      <c r="AH205" s="158"/>
      <c r="AI205" s="158"/>
      <c r="AJ205" s="158"/>
      <c r="AK205" s="158"/>
      <c r="AL205" s="274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</row>
    <row r="206" spans="33:102" ht="12.75">
      <c r="AG206" s="158"/>
      <c r="AH206" s="158"/>
      <c r="AI206" s="158"/>
      <c r="AJ206" s="158"/>
      <c r="AK206" s="158"/>
      <c r="AL206" s="274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</row>
    <row r="207" spans="33:102" ht="12.75">
      <c r="AG207" s="158"/>
      <c r="AH207" s="158"/>
      <c r="AI207" s="158"/>
      <c r="AJ207" s="158"/>
      <c r="AK207" s="158"/>
      <c r="AL207" s="274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158"/>
    </row>
    <row r="208" spans="33:102" ht="12.75">
      <c r="AG208" s="158"/>
      <c r="AH208" s="158"/>
      <c r="AI208" s="158"/>
      <c r="AJ208" s="158"/>
      <c r="AK208" s="158"/>
      <c r="AL208" s="274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  <c r="CX208" s="158"/>
    </row>
    <row r="209" spans="33:102" ht="12.75">
      <c r="AG209" s="158"/>
      <c r="AH209" s="158"/>
      <c r="AI209" s="158"/>
      <c r="AJ209" s="158"/>
      <c r="AK209" s="158"/>
      <c r="AL209" s="274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  <c r="CX209" s="158"/>
    </row>
    <row r="210" spans="33:102" ht="12.75">
      <c r="AG210" s="158"/>
      <c r="AH210" s="158"/>
      <c r="AI210" s="158"/>
      <c r="AJ210" s="158"/>
      <c r="AK210" s="158"/>
      <c r="AL210" s="274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</row>
    <row r="211" spans="33:102" ht="12.75">
      <c r="AG211" s="158"/>
      <c r="AH211" s="158"/>
      <c r="AI211" s="158"/>
      <c r="AJ211" s="158"/>
      <c r="AK211" s="158"/>
      <c r="AL211" s="274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</row>
    <row r="212" spans="33:102" ht="12.75">
      <c r="AG212" s="158"/>
      <c r="AH212" s="158"/>
      <c r="AI212" s="158"/>
      <c r="AJ212" s="158"/>
      <c r="AK212" s="158"/>
      <c r="AL212" s="274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  <c r="CX212" s="158"/>
    </row>
    <row r="213" spans="33:102" ht="12.75">
      <c r="AG213" s="158"/>
      <c r="AH213" s="158"/>
      <c r="AI213" s="158"/>
      <c r="AJ213" s="158"/>
      <c r="AK213" s="158"/>
      <c r="AL213" s="274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</row>
    <row r="214" spans="33:102" ht="12.75">
      <c r="AG214" s="158"/>
      <c r="AH214" s="158"/>
      <c r="AI214" s="158"/>
      <c r="AJ214" s="158"/>
      <c r="AK214" s="158"/>
      <c r="AL214" s="274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  <c r="CW214" s="158"/>
      <c r="CX214" s="158"/>
    </row>
    <row r="215" spans="33:102" ht="12.75">
      <c r="AG215" s="158"/>
      <c r="AH215" s="158"/>
      <c r="AI215" s="158"/>
      <c r="AJ215" s="158"/>
      <c r="AK215" s="158"/>
      <c r="AL215" s="274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  <c r="CW215" s="158"/>
      <c r="CX215" s="158"/>
    </row>
    <row r="216" spans="33:102" ht="12.75">
      <c r="AG216" s="158"/>
      <c r="AH216" s="158"/>
      <c r="AI216" s="158"/>
      <c r="AJ216" s="158"/>
      <c r="AK216" s="158"/>
      <c r="AL216" s="274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  <c r="CW216" s="158"/>
      <c r="CX216" s="158"/>
    </row>
    <row r="217" spans="33:102" ht="12.75">
      <c r="AG217" s="158"/>
      <c r="AH217" s="158"/>
      <c r="AI217" s="158"/>
      <c r="AJ217" s="158"/>
      <c r="AK217" s="158"/>
      <c r="AL217" s="274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  <c r="CW217" s="158"/>
      <c r="CX217" s="158"/>
    </row>
    <row r="218" spans="33:102" ht="12.75">
      <c r="AG218" s="158"/>
      <c r="AH218" s="158"/>
      <c r="AI218" s="158"/>
      <c r="AJ218" s="158"/>
      <c r="AK218" s="158"/>
      <c r="AL218" s="274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  <c r="CV218" s="158"/>
      <c r="CW218" s="158"/>
      <c r="CX218" s="158"/>
    </row>
    <row r="219" spans="33:102" ht="12.75">
      <c r="AG219" s="158"/>
      <c r="AH219" s="158"/>
      <c r="AI219" s="158"/>
      <c r="AJ219" s="158"/>
      <c r="AK219" s="158"/>
      <c r="AL219" s="274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  <c r="CX219" s="158"/>
    </row>
    <row r="220" spans="33:102" ht="12.75">
      <c r="AG220" s="158"/>
      <c r="AH220" s="158"/>
      <c r="AI220" s="158"/>
      <c r="AJ220" s="158"/>
      <c r="AK220" s="158"/>
      <c r="AL220" s="274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  <c r="CV220" s="158"/>
      <c r="CW220" s="158"/>
      <c r="CX220" s="158"/>
    </row>
    <row r="221" spans="33:102" ht="12.75">
      <c r="AG221" s="158"/>
      <c r="AH221" s="158"/>
      <c r="AI221" s="158"/>
      <c r="AJ221" s="158"/>
      <c r="AK221" s="158"/>
      <c r="AL221" s="274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  <c r="CX221" s="158"/>
    </row>
    <row r="222" spans="33:102" ht="12.75">
      <c r="AG222" s="158"/>
      <c r="AH222" s="158"/>
      <c r="AI222" s="158"/>
      <c r="AJ222" s="158"/>
      <c r="AK222" s="158"/>
      <c r="AL222" s="274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  <c r="CV222" s="158"/>
      <c r="CW222" s="158"/>
      <c r="CX222" s="158"/>
    </row>
    <row r="223" spans="33:102" ht="12.75">
      <c r="AG223" s="158"/>
      <c r="AH223" s="158"/>
      <c r="AI223" s="158"/>
      <c r="AJ223" s="158"/>
      <c r="AK223" s="158"/>
      <c r="AL223" s="274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  <c r="CV223" s="158"/>
      <c r="CW223" s="158"/>
      <c r="CX223" s="158"/>
    </row>
    <row r="224" spans="33:102" ht="12.75">
      <c r="AG224" s="158"/>
      <c r="AH224" s="158"/>
      <c r="AI224" s="158"/>
      <c r="AJ224" s="158"/>
      <c r="AK224" s="158"/>
      <c r="AL224" s="274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  <c r="CV224" s="158"/>
      <c r="CW224" s="158"/>
      <c r="CX224" s="158"/>
    </row>
    <row r="225" spans="33:102" ht="12.75">
      <c r="AG225" s="158"/>
      <c r="AH225" s="158"/>
      <c r="AI225" s="158"/>
      <c r="AJ225" s="158"/>
      <c r="AK225" s="158"/>
      <c r="AL225" s="274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  <c r="CV225" s="158"/>
      <c r="CW225" s="158"/>
      <c r="CX225" s="158"/>
    </row>
    <row r="226" spans="33:102" ht="12.75">
      <c r="AG226" s="158"/>
      <c r="AH226" s="158"/>
      <c r="AI226" s="158"/>
      <c r="AJ226" s="158"/>
      <c r="AK226" s="158"/>
      <c r="AL226" s="274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  <c r="CU226" s="158"/>
      <c r="CV226" s="158"/>
      <c r="CW226" s="158"/>
      <c r="CX226" s="158"/>
    </row>
    <row r="227" spans="33:102" ht="12.75">
      <c r="AG227" s="158"/>
      <c r="AH227" s="158"/>
      <c r="AI227" s="158"/>
      <c r="AJ227" s="158"/>
      <c r="AK227" s="158"/>
      <c r="AL227" s="274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  <c r="CU227" s="158"/>
      <c r="CV227" s="158"/>
      <c r="CW227" s="158"/>
      <c r="CX227" s="158"/>
    </row>
    <row r="228" spans="33:102" ht="12.75">
      <c r="AG228" s="158"/>
      <c r="AH228" s="158"/>
      <c r="AI228" s="158"/>
      <c r="AJ228" s="158"/>
      <c r="AK228" s="158"/>
      <c r="AL228" s="274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  <c r="CV228" s="158"/>
      <c r="CW228" s="158"/>
      <c r="CX228" s="158"/>
    </row>
  </sheetData>
  <sheetProtection/>
  <mergeCells count="30">
    <mergeCell ref="AL5:AV5"/>
    <mergeCell ref="AW5:BD5"/>
    <mergeCell ref="AL6:AN6"/>
    <mergeCell ref="AO6:AQ6"/>
    <mergeCell ref="B2:AJ2"/>
    <mergeCell ref="S6:S7"/>
    <mergeCell ref="W6:AF6"/>
    <mergeCell ref="F5:F7"/>
    <mergeCell ref="AG6:AK6"/>
    <mergeCell ref="G5:AK5"/>
    <mergeCell ref="A5:A7"/>
    <mergeCell ref="A63:Q63"/>
    <mergeCell ref="B3:AF3"/>
    <mergeCell ref="V6:V7"/>
    <mergeCell ref="O6:O7"/>
    <mergeCell ref="T6:T7"/>
    <mergeCell ref="U6:U7"/>
    <mergeCell ref="D5:D7"/>
    <mergeCell ref="C5:C7"/>
    <mergeCell ref="B5:B7"/>
    <mergeCell ref="C65:N65"/>
    <mergeCell ref="A65:B65"/>
    <mergeCell ref="J6:J7"/>
    <mergeCell ref="P6:P7"/>
    <mergeCell ref="Q6:Q7"/>
    <mergeCell ref="G6:I6"/>
    <mergeCell ref="L6:L7"/>
    <mergeCell ref="N6:N7"/>
    <mergeCell ref="K6:K7"/>
    <mergeCell ref="M6:M7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2013-01-29T09:15:53Z</cp:lastPrinted>
  <dcterms:created xsi:type="dcterms:W3CDTF">2007-11-09T11:35:30Z</dcterms:created>
  <dcterms:modified xsi:type="dcterms:W3CDTF">2013-02-14T06:14:37Z</dcterms:modified>
  <cp:category/>
  <cp:version/>
  <cp:contentType/>
  <cp:contentStatus/>
</cp:coreProperties>
</file>