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<sst xmlns="http://schemas.openxmlformats.org/spreadsheetml/2006/main" count="939" uniqueCount="132">
  <si>
    <t>1 Гагарина ул</t>
  </si>
  <si>
    <t>1 Ленина  пр</t>
  </si>
  <si>
    <t>1 Энергетиков ул</t>
  </si>
  <si>
    <t>10 Ленина пр</t>
  </si>
  <si>
    <t>10 Энергетиков ул</t>
  </si>
  <si>
    <t>11 Энергетиков ул</t>
  </si>
  <si>
    <t>12 Ленина пр</t>
  </si>
  <si>
    <t>16 Гагарина ул</t>
  </si>
  <si>
    <t>16 Энергетиков ул</t>
  </si>
  <si>
    <t>18 Ленина пр</t>
  </si>
  <si>
    <t>18 Энергетиков ул</t>
  </si>
  <si>
    <t>19 Гагарина ул.</t>
  </si>
  <si>
    <t>19 Ленина пр</t>
  </si>
  <si>
    <t>2 Ленина   пр</t>
  </si>
  <si>
    <t>2 Энергетиков ул</t>
  </si>
  <si>
    <t>20 Энергетиков ул</t>
  </si>
  <si>
    <t>21 Энергетиков ул</t>
  </si>
  <si>
    <t>27 Энергетиков ул</t>
  </si>
  <si>
    <t>3 Энергетиков ул</t>
  </si>
  <si>
    <t>32  Н.Волги</t>
  </si>
  <si>
    <t>33 Баскакова ул</t>
  </si>
  <si>
    <t>33 Васильковского ул</t>
  </si>
  <si>
    <t>33 Гагарина ул</t>
  </si>
  <si>
    <t>34 Н.Волги</t>
  </si>
  <si>
    <t>34 Энергетиков ул</t>
  </si>
  <si>
    <t>35 Энергетиков ул</t>
  </si>
  <si>
    <t>36 Н.Волги</t>
  </si>
  <si>
    <t>37 Энергетиков ул</t>
  </si>
  <si>
    <t>38 Н.Волги</t>
  </si>
  <si>
    <t>3а Ленина пр</t>
  </si>
  <si>
    <t>4 Гагарина ул</t>
  </si>
  <si>
    <t>4 Ленина пр</t>
  </si>
  <si>
    <t>4 Энергетиков ул</t>
  </si>
  <si>
    <t>40 Гагарина ул</t>
  </si>
  <si>
    <t>40 Н.Волги</t>
  </si>
  <si>
    <t>48 Н.Волги</t>
  </si>
  <si>
    <t>5 Гагарина ул</t>
  </si>
  <si>
    <t>5 Энергетиков ул</t>
  </si>
  <si>
    <t>52 Н.Волги</t>
  </si>
  <si>
    <t>5а Ленина пр</t>
  </si>
  <si>
    <t>6 Гагарина ул</t>
  </si>
  <si>
    <t>6 Энергетиков ул</t>
  </si>
  <si>
    <t>7 Энергетиков ул</t>
  </si>
  <si>
    <t>8 Ленина пр</t>
  </si>
  <si>
    <t>8 Энергетиков ул</t>
  </si>
  <si>
    <t>9 Энергетиков ул</t>
  </si>
  <si>
    <t>Итого</t>
  </si>
  <si>
    <t>Общая площадь м2</t>
  </si>
  <si>
    <t>Проживающих чел.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</si>
  <si>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    м2</t>
  </si>
  <si>
    <t>Работы(услуги) по управлению многоквартирным домом   м2</t>
  </si>
  <si>
    <t>Работы по содержанию помещений входящих в состав общего имущества в многоквартирном доме   м2</t>
  </si>
  <si>
    <t>Работы по содержанию и ремонту конструктивных элементов(несущих конструкций и ненесущих конструкций) многоквартирных домов   м2</t>
  </si>
  <si>
    <t>Работы по содержанию и ремонту мусоропроводов в многоквартирном доме   м2</t>
  </si>
  <si>
    <t>Работы по содержанию и ремонту лифта(лифтов) в многоквартирном доме   м2</t>
  </si>
  <si>
    <t>Работы по обеспечению требований пожарной безопасности    м2</t>
  </si>
  <si>
    <t>Работы по содержанию и ремонту систем дымоудаления и вентиляции   м2</t>
  </si>
  <si>
    <t>Работы по обеспечению вывоза бытовых отходов  чел</t>
  </si>
  <si>
    <t xml:space="preserve"> </t>
  </si>
  <si>
    <t xml:space="preserve">Прочая работа (услуга)    м2    </t>
  </si>
  <si>
    <t>Прочая работа (услуга)8,72х3183,5х7 месяцев)мес=212797,648</t>
  </si>
  <si>
    <t xml:space="preserve">Работы по содержанию и ремонту оборудования и систем инженерно-технического обеспечения, входящих в состав общего имущества в многоквартирном доме   </t>
  </si>
  <si>
    <t xml:space="preserve">Работы(услуги) по управлению многоквартирным домом </t>
  </si>
  <si>
    <r>
      <t xml:space="preserve">Работы по содержанию помещений входящих в состав общего имущества в многоквартирном доме  </t>
    </r>
    <r>
      <rPr>
        <sz val="26"/>
        <color indexed="24"/>
        <rFont val="Arial"/>
        <family val="2"/>
      </rPr>
      <t xml:space="preserve"> </t>
    </r>
  </si>
  <si>
    <t xml:space="preserve">Работы по обеспечению вывоза бытовых отходов  </t>
  </si>
  <si>
    <r>
      <t>Работы по содержанию и ремонту конструктивных элементов(несущих конструкций и ненесущих конструкций) многоквартирных домов</t>
    </r>
    <r>
      <rPr>
        <sz val="26"/>
        <color indexed="24"/>
        <rFont val="Arial"/>
        <family val="2"/>
      </rPr>
      <t xml:space="preserve"> </t>
    </r>
    <r>
      <rPr>
        <sz val="26"/>
        <color indexed="24"/>
        <rFont val="Arial"/>
        <family val="2"/>
      </rPr>
      <t xml:space="preserve">  </t>
    </r>
  </si>
  <si>
    <t xml:space="preserve">Работы по содержанию и ремонту конструктивных элементов(несущих конструкций и ненесущих конструкций) многоквартирных домов </t>
  </si>
  <si>
    <t xml:space="preserve">Работы по содержанию и ремонту лифта(лифтов) в многоквартирном доме </t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</si>
  <si>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2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</si>
  <si>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2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</si>
  <si>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9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</si>
  <si>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9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</si>
  <si>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7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</si>
  <si>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7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</si>
  <si>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4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</si>
  <si>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4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</si>
  <si>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6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</si>
  <si>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6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</si>
  <si>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3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</si>
  <si>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3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</si>
  <si>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5</t>
    </r>
  </si>
  <si>
    <r>
      <t xml:space="preserve">Годовая фактическая стоимость работ (услуг)(руб)  </t>
    </r>
    <r>
      <rPr>
        <b/>
        <sz val="24"/>
        <color indexed="24"/>
        <rFont val="Arial"/>
        <family val="2"/>
      </rPr>
      <t>5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</si>
  <si>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8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</si>
  <si>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8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</si>
  <si>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10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</si>
  <si>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10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</si>
  <si>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1</t>
    </r>
  </si>
  <si>
    <t>Содержание лифтов  2124380,23/70892,5=29,9662</t>
  </si>
  <si>
    <t>Итого:содержание лифтов</t>
  </si>
  <si>
    <t>Ремонт лифтов</t>
  </si>
  <si>
    <t>Ремонт и метрол.поверка ЭРСВ</t>
  </si>
  <si>
    <t>Сбор и передача документов для регистрации граждан</t>
  </si>
  <si>
    <t>Транспортно -экспидиционные услуги</t>
  </si>
  <si>
    <t>Услуги по расчету .обработке и сбору платежей</t>
  </si>
  <si>
    <t>Электроснабжение (потери)</t>
  </si>
  <si>
    <r>
      <t>И</t>
    </r>
    <r>
      <rPr>
        <b/>
        <sz val="16"/>
        <color indexed="24"/>
        <rFont val="Arial"/>
        <family val="2"/>
      </rPr>
      <t xml:space="preserve">ТОГО: </t>
    </r>
    <r>
      <rPr>
        <b/>
        <sz val="20"/>
        <color indexed="24"/>
        <rFont val="Arial"/>
        <family val="2"/>
      </rPr>
      <t>1</t>
    </r>
    <r>
      <rPr>
        <b/>
        <sz val="16"/>
        <color indexed="24"/>
        <rFont val="Arial"/>
        <family val="2"/>
      </rPr>
      <t>(транзит)</t>
    </r>
  </si>
  <si>
    <t>Прочие</t>
  </si>
  <si>
    <t>Лабораторное исследование воды</t>
  </si>
  <si>
    <t>Заполнение дверных проемов</t>
  </si>
  <si>
    <t>Перераспределение  средств по Протоколам</t>
  </si>
  <si>
    <r>
      <t>Итого:</t>
    </r>
    <r>
      <rPr>
        <b/>
        <sz val="20"/>
        <rFont val="Arial"/>
        <family val="2"/>
      </rPr>
      <t>1  транзит+ ЖКС +ЖЭК</t>
    </r>
  </si>
  <si>
    <r>
      <t>Итого:</t>
    </r>
    <r>
      <rPr>
        <b/>
        <sz val="20"/>
        <rFont val="Arial"/>
        <family val="2"/>
      </rPr>
      <t>1  транзит+ ЖКС +ЖЭК+корректировка</t>
    </r>
  </si>
  <si>
    <t xml:space="preserve">Годовая фактическая стоимость работ (услуг)(руб)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</si>
  <si>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</si>
  <si>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</si>
  <si>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2016 год</t>
  </si>
  <si>
    <t xml:space="preserve">                         </t>
  </si>
  <si>
    <t xml:space="preserve">Годовая плановая стоимость работ (услуг)(руб)   </t>
  </si>
  <si>
    <t xml:space="preserve">                                                                                                                                </t>
  </si>
  <si>
    <t xml:space="preserve">                                     </t>
  </si>
  <si>
    <t xml:space="preserve">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</si>
  <si>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</si>
  <si>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м2</t>
  </si>
  <si>
    <t>Периодичность</t>
  </si>
  <si>
    <t>ежедневно</t>
  </si>
  <si>
    <t>По мере необходимости</t>
  </si>
  <si>
    <t>по графику</t>
  </si>
  <si>
    <t>Дератизация,дезинсекция 1</t>
  </si>
  <si>
    <t>Аварийное обслуживание 2</t>
  </si>
  <si>
    <t>Санитарное обслуживание 3</t>
  </si>
  <si>
    <t>Обслуживание инженерных сетей 4</t>
  </si>
  <si>
    <t>Содержание,техническое обслуживание и ремонт лифтов 5</t>
  </si>
  <si>
    <t>Текущий ремонт:Общестроительные работы  6</t>
  </si>
  <si>
    <t xml:space="preserve">Годовая плановая </t>
  </si>
  <si>
    <t>Точки</t>
  </si>
  <si>
    <t>890220.00</t>
  </si>
  <si>
    <t>Для Ивана</t>
  </si>
  <si>
    <t>2021год</t>
  </si>
  <si>
    <t>Техническое обслуживание  газового оборудования  7</t>
  </si>
  <si>
    <t>Услуга по управлению 8</t>
  </si>
  <si>
    <t>Техническое обслуживание оборудования системы принудительной вентиляции 9</t>
  </si>
  <si>
    <t>по плану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</si>
</sst>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69"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26"/>
      <color indexed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sz val="26"/>
      <color indexed="24"/>
      <name val="Arial"/>
      <family val="2"/>
    </font>
    <font>
      <b/>
      <sz val="16"/>
      <color indexed="24"/>
      <name val="Arial"/>
      <family val="2"/>
    </font>
    <font>
      <sz val="16"/>
      <name val="Arial"/>
      <family val="2"/>
    </font>
    <font>
      <b/>
      <sz val="24"/>
      <color indexed="24"/>
      <name val="Arial"/>
      <family val="2"/>
    </font>
    <font>
      <b/>
      <sz val="12"/>
      <name val="Arial"/>
      <family val="2"/>
    </font>
    <font>
      <b/>
      <sz val="12"/>
      <color indexed="24"/>
      <name val="Arial"/>
      <family val="2"/>
    </font>
    <font>
      <sz val="16"/>
      <color indexed="24"/>
      <name val="Arial"/>
      <family val="2"/>
    </font>
    <font>
      <b/>
      <sz val="20"/>
      <color indexed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24"/>
      <name val="Arial"/>
      <family val="2"/>
    </font>
    <font>
      <sz val="14"/>
      <name val="Arial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62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  <font>
      <sz val="12"/>
      <color theme="1" tint="0.15000000596046448"/>
      <name val="Arial"/>
      <family val="2"/>
    </font>
    <font>
      <b/>
      <sz val="12"/>
      <color theme="1" tint="0.150000005960464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vertical="top" wrapText="1"/>
    </xf>
    <xf numFmtId="172" fontId="14" fillId="33" borderId="1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172" fontId="2" fillId="33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1" fillId="0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16" fillId="0" borderId="10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172" fontId="63" fillId="0" borderId="10" xfId="0" applyNumberFormat="1" applyFont="1" applyFill="1" applyBorder="1" applyAlignment="1">
      <alignment horizontal="right" vertical="top" wrapText="1"/>
    </xf>
    <xf numFmtId="172" fontId="64" fillId="0" borderId="10" xfId="0" applyNumberFormat="1" applyFont="1" applyFill="1" applyBorder="1" applyAlignment="1">
      <alignment horizontal="right" vertical="top" wrapText="1"/>
    </xf>
    <xf numFmtId="172" fontId="65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14" fillId="0" borderId="10" xfId="0" applyNumberFormat="1" applyFont="1" applyFill="1" applyBorder="1" applyAlignment="1">
      <alignment horizontal="right" vertical="top" wrapText="1"/>
    </xf>
    <xf numFmtId="2" fontId="14" fillId="0" borderId="10" xfId="0" applyNumberFormat="1" applyFont="1" applyFill="1" applyBorder="1" applyAlignment="1">
      <alignment horizontal="right" vertical="top" wrapText="1"/>
    </xf>
    <xf numFmtId="172" fontId="63" fillId="0" borderId="10" xfId="0" applyNumberFormat="1" applyFont="1" applyFill="1" applyBorder="1" applyAlignment="1">
      <alignment/>
    </xf>
    <xf numFmtId="172" fontId="64" fillId="0" borderId="10" xfId="0" applyNumberFormat="1" applyFont="1" applyFill="1" applyBorder="1" applyAlignment="1">
      <alignment/>
    </xf>
    <xf numFmtId="172" fontId="65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66" fillId="0" borderId="10" xfId="0" applyNumberFormat="1" applyFont="1" applyFill="1" applyBorder="1" applyAlignment="1">
      <alignment/>
    </xf>
    <xf numFmtId="172" fontId="14" fillId="0" borderId="10" xfId="0" applyNumberFormat="1" applyFont="1" applyFill="1" applyBorder="1" applyAlignment="1">
      <alignment/>
    </xf>
    <xf numFmtId="2" fontId="63" fillId="0" borderId="10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5" fillId="0" borderId="1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/>
    </xf>
    <xf numFmtId="172" fontId="6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2" fontId="67" fillId="34" borderId="10" xfId="0" applyNumberFormat="1" applyFont="1" applyFill="1" applyBorder="1" applyAlignment="1">
      <alignment horizontal="right" vertical="top"/>
    </xf>
    <xf numFmtId="2" fontId="65" fillId="34" borderId="10" xfId="0" applyNumberFormat="1" applyFont="1" applyFill="1" applyBorder="1" applyAlignment="1">
      <alignment horizontal="center"/>
    </xf>
    <xf numFmtId="2" fontId="65" fillId="34" borderId="10" xfId="0" applyNumberFormat="1" applyFont="1" applyFill="1" applyBorder="1" applyAlignment="1">
      <alignment/>
    </xf>
    <xf numFmtId="2" fontId="67" fillId="34" borderId="10" xfId="0" applyNumberFormat="1" applyFont="1" applyFill="1" applyBorder="1" applyAlignment="1">
      <alignment/>
    </xf>
    <xf numFmtId="2" fontId="65" fillId="34" borderId="10" xfId="0" applyNumberFormat="1" applyFont="1" applyFill="1" applyBorder="1" applyAlignment="1">
      <alignment horizontal="right" vertical="top" wrapText="1"/>
    </xf>
    <xf numFmtId="2" fontId="68" fillId="34" borderId="10" xfId="0" applyNumberFormat="1" applyFont="1" applyFill="1" applyBorder="1" applyAlignment="1">
      <alignment/>
    </xf>
    <xf numFmtId="2" fontId="64" fillId="34" borderId="10" xfId="0" applyNumberFormat="1" applyFont="1" applyFill="1" applyBorder="1" applyAlignment="1">
      <alignment/>
    </xf>
    <xf numFmtId="2" fontId="14" fillId="34" borderId="10" xfId="0" applyNumberFormat="1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67" fillId="34" borderId="10" xfId="0" applyNumberFormat="1" applyFont="1" applyFill="1" applyBorder="1" applyAlignment="1">
      <alignment horizontal="right" vertical="top" wrapText="1"/>
    </xf>
    <xf numFmtId="2" fontId="3" fillId="34" borderId="10" xfId="0" applyNumberFormat="1" applyFont="1" applyFill="1" applyBorder="1" applyAlignment="1">
      <alignment horizontal="right" vertical="top" wrapText="1"/>
    </xf>
    <xf numFmtId="2" fontId="0" fillId="34" borderId="0" xfId="0" applyNumberFormat="1" applyFill="1" applyAlignment="1">
      <alignment/>
    </xf>
    <xf numFmtId="2" fontId="14" fillId="34" borderId="10" xfId="0" applyNumberFormat="1" applyFont="1" applyFill="1" applyBorder="1" applyAlignment="1">
      <alignment/>
    </xf>
    <xf numFmtId="2" fontId="64" fillId="34" borderId="10" xfId="0" applyNumberFormat="1" applyFont="1" applyFill="1" applyBorder="1" applyAlignment="1">
      <alignment horizontal="right" vertical="top" wrapText="1"/>
    </xf>
    <xf numFmtId="2" fontId="6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 wrapText="1"/>
    </xf>
    <xf numFmtId="0" fontId="11" fillId="0" borderId="13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14" xfId="0" applyFont="1" applyFill="1" applyBorder="1" applyAlignment="1">
      <alignment horizontal="left" vertical="top" wrapText="1"/>
    </xf>
    <xf numFmtId="0" fontId="11" fillId="0" borderId="14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9" fillId="0" borderId="15" xfId="0" applyFont="1" applyFill="1" applyBorder="1" applyAlignment="1">
      <alignment wrapText="1"/>
    </xf>
    <xf numFmtId="0" fontId="11" fillId="0" borderId="14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 indent="2"/>
    </xf>
    <xf numFmtId="0" fontId="2" fillId="0" borderId="15" xfId="0" applyNumberFormat="1" applyFont="1" applyFill="1" applyBorder="1" applyAlignment="1">
      <alignment horizontal="left" vertical="top" wrapText="1" indent="2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Fill="1" applyBorder="1" applyAlignment="1">
      <alignment horizontal="left" vertical="top" wrapText="1"/>
    </xf>
    <xf numFmtId="0" fontId="11" fillId="0" borderId="14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21" fillId="0" borderId="13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/>
    </xf>
    <xf numFmtId="0" fontId="15" fillId="0" borderId="15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19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9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2" fontId="67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V64"/>
  <sheetViews>
    <sheetView tabSelected="1" zoomScale="40" zoomScaleNormal="40" zoomScalePageLayoutView="0" workbookViewId="0" topLeftCell="A10">
      <pane xSplit="1" topLeftCell="DJ1" activePane="topRight" state="frozen"/>
      <selection pane="topLeft" activeCell="A1" sqref="A1"/>
      <selection pane="topRight" activeCell="CC56" sqref="CC56:FL58"/>
    </sheetView>
  </sheetViews>
  <sheetFormatPr defaultColWidth="10.66015625" defaultRowHeight="11.25" outlineLevelRow="2"/>
  <cols>
    <col min="1" max="1" width="31" style="1" customWidth="1"/>
    <col min="2" max="2" width="16" style="1" hidden="1" customWidth="1"/>
    <col min="3" max="3" width="19.16015625" style="1" customWidth="1"/>
    <col min="4" max="4" width="16.5" style="1" customWidth="1"/>
    <col min="5" max="5" width="0.1640625" style="1" hidden="1" customWidth="1"/>
    <col min="6" max="6" width="12.83203125" style="1" hidden="1" customWidth="1"/>
    <col min="7" max="7" width="14.16015625" style="1" hidden="1" customWidth="1"/>
    <col min="8" max="8" width="0.1640625" style="1" hidden="1" customWidth="1"/>
    <col min="9" max="9" width="17" style="1" hidden="1" customWidth="1"/>
    <col min="10" max="10" width="23" style="1" hidden="1" customWidth="1"/>
    <col min="11" max="11" width="30.16015625" style="1" hidden="1" customWidth="1"/>
    <col min="12" max="12" width="31.66015625" style="1" hidden="1" customWidth="1"/>
    <col min="13" max="13" width="32.66015625" style="1" hidden="1" customWidth="1"/>
    <col min="14" max="14" width="25.5" style="1" hidden="1" customWidth="1"/>
    <col min="15" max="15" width="22.5" style="1" hidden="1" customWidth="1"/>
    <col min="16" max="16" width="20.16015625" style="1" hidden="1" customWidth="1"/>
    <col min="17" max="17" width="24" style="1" hidden="1" customWidth="1"/>
    <col min="18" max="18" width="20.83203125" style="1" hidden="1" customWidth="1"/>
    <col min="19" max="19" width="25.83203125" style="1" hidden="1" customWidth="1"/>
    <col min="20" max="20" width="27" style="1" hidden="1" customWidth="1"/>
    <col min="21" max="21" width="24.83203125" style="1" hidden="1" customWidth="1"/>
    <col min="22" max="22" width="27.33203125" style="1" hidden="1" customWidth="1"/>
    <col min="23" max="23" width="0.65625" style="1" hidden="1" customWidth="1"/>
    <col min="24" max="24" width="19" style="1" hidden="1" customWidth="1"/>
    <col min="25" max="25" width="18.83203125" style="1" hidden="1" customWidth="1"/>
    <col min="26" max="26" width="23.16015625" style="1" hidden="1" customWidth="1"/>
    <col min="27" max="27" width="35.33203125" style="1" hidden="1" customWidth="1"/>
    <col min="28" max="28" width="33" style="1" hidden="1" customWidth="1"/>
    <col min="29" max="29" width="19.33203125" style="1" hidden="1" customWidth="1"/>
    <col min="30" max="30" width="0.1640625" style="1" hidden="1" customWidth="1"/>
    <col min="31" max="31" width="19.16015625" style="1" hidden="1" customWidth="1"/>
    <col min="32" max="32" width="19.66015625" style="1" hidden="1" customWidth="1"/>
    <col min="33" max="33" width="18" style="1" hidden="1" customWidth="1"/>
    <col min="34" max="34" width="17.16015625" style="1" hidden="1" customWidth="1"/>
    <col min="35" max="35" width="19" style="1" hidden="1" customWidth="1"/>
    <col min="36" max="36" width="22.16015625" style="1" hidden="1" customWidth="1"/>
    <col min="37" max="37" width="20.5" style="1" hidden="1" customWidth="1"/>
    <col min="38" max="38" width="19" style="1" hidden="1" customWidth="1"/>
    <col min="39" max="39" width="18.83203125" style="1" hidden="1" customWidth="1"/>
    <col min="40" max="40" width="19.66015625" style="1" hidden="1" customWidth="1"/>
    <col min="41" max="41" width="17.16015625" style="1" hidden="1" customWidth="1"/>
    <col min="42" max="42" width="15.5" style="1" hidden="1" customWidth="1"/>
    <col min="43" max="43" width="0.4921875" style="1" hidden="1" customWidth="1"/>
    <col min="44" max="44" width="21.66015625" style="1" hidden="1" customWidth="1"/>
    <col min="45" max="45" width="17.33203125" style="1" hidden="1" customWidth="1"/>
    <col min="46" max="46" width="16.66015625" style="1" hidden="1" customWidth="1"/>
    <col min="47" max="47" width="19.16015625" style="1" hidden="1" customWidth="1"/>
    <col min="48" max="48" width="23.83203125" style="1" hidden="1" customWidth="1"/>
    <col min="49" max="49" width="0.4921875" style="1" hidden="1" customWidth="1"/>
    <col min="50" max="50" width="19.16015625" style="1" hidden="1" customWidth="1"/>
    <col min="51" max="51" width="22.66015625" style="1" hidden="1" customWidth="1"/>
    <col min="52" max="53" width="16.5" style="1" hidden="1" customWidth="1"/>
    <col min="54" max="54" width="18.5" style="1" hidden="1" customWidth="1"/>
    <col min="55" max="55" width="18.83203125" style="0" hidden="1" customWidth="1"/>
    <col min="56" max="57" width="16.16015625" style="0" hidden="1" customWidth="1"/>
    <col min="58" max="58" width="0.1640625" style="0" hidden="1" customWidth="1"/>
    <col min="59" max="59" width="15.33203125" style="0" hidden="1" customWidth="1"/>
    <col min="60" max="60" width="15.66015625" style="0" hidden="1" customWidth="1"/>
    <col min="61" max="61" width="12.16015625" style="0" hidden="1" customWidth="1"/>
    <col min="62" max="62" width="10.66015625" style="0" hidden="1" customWidth="1"/>
    <col min="63" max="63" width="10.83203125" style="0" hidden="1" customWidth="1"/>
    <col min="64" max="65" width="11.33203125" style="0" hidden="1" customWidth="1"/>
    <col min="66" max="66" width="14.16015625" style="0" hidden="1" customWidth="1"/>
    <col min="67" max="67" width="11.33203125" style="0" hidden="1" customWidth="1"/>
    <col min="68" max="68" width="20.33203125" style="0" hidden="1" customWidth="1"/>
    <col min="69" max="69" width="18.33203125" style="0" hidden="1" customWidth="1"/>
    <col min="70" max="70" width="14.33203125" style="0" hidden="1" customWidth="1"/>
    <col min="71" max="71" width="11.33203125" style="0" hidden="1" customWidth="1"/>
    <col min="72" max="72" width="14" style="0" hidden="1" customWidth="1"/>
    <col min="73" max="73" width="18.16015625" style="0" hidden="1" customWidth="1"/>
    <col min="74" max="74" width="15.5" style="0" hidden="1" customWidth="1"/>
    <col min="75" max="75" width="11" style="0" hidden="1" customWidth="1"/>
    <col min="76" max="76" width="11.33203125" style="0" customWidth="1"/>
    <col min="77" max="77" width="17" style="0" customWidth="1"/>
    <col min="78" max="78" width="0.1640625" style="0" hidden="1" customWidth="1"/>
    <col min="79" max="79" width="16.66015625" style="0" hidden="1" customWidth="1"/>
    <col min="80" max="80" width="16.66015625" style="0" customWidth="1"/>
    <col min="81" max="81" width="31.5" style="0" customWidth="1"/>
    <col min="82" max="82" width="22.33203125" style="0" hidden="1" customWidth="1"/>
    <col min="83" max="83" width="0.1640625" style="0" hidden="1" customWidth="1"/>
    <col min="84" max="84" width="17.83203125" style="0" hidden="1" customWidth="1"/>
    <col min="85" max="85" width="31" style="0" customWidth="1"/>
    <col min="86" max="86" width="1.0078125" style="0" hidden="1" customWidth="1"/>
    <col min="87" max="87" width="17.66015625" style="0" hidden="1" customWidth="1"/>
    <col min="88" max="88" width="18.83203125" style="0" hidden="1" customWidth="1"/>
    <col min="89" max="89" width="11.83203125" style="0" customWidth="1"/>
    <col min="90" max="90" width="18.83203125" style="0" customWidth="1"/>
    <col min="91" max="92" width="19.83203125" style="0" customWidth="1"/>
    <col min="93" max="94" width="21.33203125" style="0" customWidth="1"/>
    <col min="95" max="95" width="0.1640625" style="0" hidden="1" customWidth="1"/>
    <col min="96" max="96" width="21.33203125" style="0" hidden="1" customWidth="1"/>
    <col min="97" max="97" width="17.83203125" style="0" hidden="1" customWidth="1"/>
    <col min="98" max="98" width="17.83203125" style="0" customWidth="1"/>
    <col min="99" max="104" width="21.33203125" style="0" customWidth="1"/>
    <col min="105" max="105" width="27.33203125" style="0" customWidth="1"/>
    <col min="106" max="106" width="27" style="0" hidden="1" customWidth="1"/>
    <col min="107" max="107" width="27.16015625" style="0" hidden="1" customWidth="1"/>
    <col min="108" max="108" width="27.16015625" style="0" customWidth="1"/>
    <col min="109" max="109" width="24.33203125" style="0" customWidth="1"/>
    <col min="110" max="110" width="27.33203125" style="0" customWidth="1"/>
    <col min="111" max="111" width="21.66015625" style="0" hidden="1" customWidth="1"/>
    <col min="112" max="113" width="21.66015625" style="0" customWidth="1"/>
    <col min="114" max="114" width="21.33203125" style="0" customWidth="1"/>
    <col min="115" max="115" width="21.33203125" style="0" hidden="1" customWidth="1"/>
    <col min="116" max="117" width="21.33203125" style="0" customWidth="1"/>
    <col min="118" max="118" width="28.66015625" style="0" customWidth="1"/>
    <col min="119" max="119" width="28.83203125" style="0" hidden="1" customWidth="1"/>
    <col min="120" max="120" width="14.16015625" style="0" hidden="1" customWidth="1"/>
    <col min="121" max="121" width="18" style="0" hidden="1" customWidth="1"/>
    <col min="122" max="123" width="21" style="0" hidden="1" customWidth="1"/>
    <col min="124" max="124" width="15.66015625" style="0" hidden="1" customWidth="1"/>
    <col min="125" max="125" width="18.66015625" style="0" hidden="1" customWidth="1"/>
    <col min="126" max="126" width="17.16015625" style="0" hidden="1" customWidth="1"/>
    <col min="127" max="127" width="18.83203125" style="0" hidden="1" customWidth="1"/>
    <col min="128" max="128" width="15.66015625" style="0" hidden="1" customWidth="1"/>
    <col min="129" max="129" width="18.33203125" style="0" hidden="1" customWidth="1"/>
    <col min="130" max="131" width="18.83203125" style="0" hidden="1" customWidth="1"/>
    <col min="132" max="132" width="14.66015625" style="0" hidden="1" customWidth="1"/>
    <col min="133" max="133" width="19.33203125" style="0" hidden="1" customWidth="1"/>
    <col min="134" max="134" width="13.83203125" style="0" hidden="1" customWidth="1"/>
    <col min="135" max="136" width="18.16015625" style="0" hidden="1" customWidth="1"/>
    <col min="137" max="137" width="23" style="0" hidden="1" customWidth="1"/>
    <col min="138" max="138" width="11" style="0" hidden="1" customWidth="1"/>
    <col min="139" max="139" width="20.33203125" style="0" hidden="1" customWidth="1"/>
    <col min="140" max="140" width="16.33203125" style="0" hidden="1" customWidth="1"/>
    <col min="141" max="141" width="21.5" style="0" hidden="1" customWidth="1"/>
    <col min="142" max="142" width="0.328125" style="0" hidden="1" customWidth="1"/>
    <col min="143" max="143" width="19" style="0" hidden="1" customWidth="1"/>
    <col min="144" max="144" width="18.66015625" style="0" hidden="1" customWidth="1"/>
    <col min="145" max="145" width="8.33203125" style="0" hidden="1" customWidth="1"/>
    <col min="146" max="147" width="19.33203125" style="0" hidden="1" customWidth="1"/>
    <col min="148" max="148" width="12.5" style="0" hidden="1" customWidth="1"/>
    <col min="149" max="149" width="0.1640625" style="0" customWidth="1"/>
    <col min="150" max="150" width="20.83203125" style="0" hidden="1" customWidth="1"/>
    <col min="151" max="151" width="20.83203125" style="0" customWidth="1"/>
    <col min="152" max="152" width="36" style="0" customWidth="1"/>
  </cols>
  <sheetData>
    <row r="1" spans="1:54" ht="12.75" customHeight="1">
      <c r="A1" s="121" t="s">
        <v>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7"/>
      <c r="AZ1" s="7"/>
      <c r="BA1" s="7"/>
      <c r="BB1" s="7"/>
    </row>
    <row r="2" spans="1:80" ht="15.75" customHeight="1">
      <c r="A2" s="122" t="s">
        <v>109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8"/>
      <c r="AZ2" s="8"/>
      <c r="BA2" s="8"/>
      <c r="BB2" s="8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Y2" s="21" t="s">
        <v>123</v>
      </c>
      <c r="BZ2" s="21"/>
      <c r="CA2" s="21"/>
      <c r="CB2" s="21"/>
    </row>
    <row r="3" spans="1:75" s="1" customFormat="1" ht="1.5" customHeight="1">
      <c r="A3" s="5"/>
      <c r="B3" s="5"/>
      <c r="C3" s="5" t="s">
        <v>110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86" ht="54" customHeight="1">
      <c r="A4" s="6"/>
      <c r="B4" s="123" t="s">
        <v>108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9"/>
      <c r="AZ4" s="9"/>
      <c r="BA4" s="20" t="s">
        <v>105</v>
      </c>
      <c r="BB4" s="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Y4" s="21" t="s">
        <v>127</v>
      </c>
      <c r="CG4" t="s">
        <v>124</v>
      </c>
      <c r="CH4" t="s">
        <v>126</v>
      </c>
    </row>
    <row r="5" spans="1:75" s="1" customFormat="1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151" ht="130.5" customHeight="1">
      <c r="A6" s="23"/>
      <c r="B6" s="124" t="s">
        <v>111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5"/>
      <c r="BY6" s="25"/>
      <c r="BZ6" s="26" t="s">
        <v>59</v>
      </c>
      <c r="CA6" s="26"/>
      <c r="CB6" s="143" t="s">
        <v>117</v>
      </c>
      <c r="CC6" s="144"/>
      <c r="CD6" s="144"/>
      <c r="CE6" s="144"/>
      <c r="CF6" s="144"/>
      <c r="CG6" s="145"/>
      <c r="CH6" s="98" t="s">
        <v>118</v>
      </c>
      <c r="CI6" s="99"/>
      <c r="CJ6" s="99"/>
      <c r="CK6" s="99"/>
      <c r="CL6" s="99"/>
      <c r="CM6" s="100"/>
      <c r="CN6" s="98" t="s">
        <v>119</v>
      </c>
      <c r="CO6" s="141"/>
      <c r="CP6" s="142"/>
      <c r="CQ6" s="27"/>
      <c r="CR6" s="27"/>
      <c r="CS6" s="99" t="s">
        <v>120</v>
      </c>
      <c r="CT6" s="99"/>
      <c r="CU6" s="146"/>
      <c r="CV6" s="147"/>
      <c r="CW6" s="98" t="s">
        <v>121</v>
      </c>
      <c r="CX6" s="146"/>
      <c r="CY6" s="147"/>
      <c r="CZ6" s="98" t="s">
        <v>122</v>
      </c>
      <c r="DA6" s="146"/>
      <c r="DB6" s="146"/>
      <c r="DC6" s="146"/>
      <c r="DD6" s="147"/>
      <c r="DE6" s="98" t="s">
        <v>128</v>
      </c>
      <c r="DF6" s="146"/>
      <c r="DG6" s="146"/>
      <c r="DH6" s="147"/>
      <c r="DI6" s="98" t="s">
        <v>129</v>
      </c>
      <c r="DJ6" s="146"/>
      <c r="DK6" s="146"/>
      <c r="DL6" s="147"/>
      <c r="DM6" s="137" t="s">
        <v>130</v>
      </c>
      <c r="DN6" s="138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40"/>
    </row>
    <row r="7" spans="1:151" s="1" customFormat="1" ht="13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30" t="s">
        <v>59</v>
      </c>
      <c r="R7" s="131"/>
      <c r="S7" s="131"/>
      <c r="T7" s="131"/>
      <c r="U7" s="131"/>
      <c r="V7" s="132"/>
      <c r="W7" s="29"/>
      <c r="X7" s="29"/>
      <c r="Y7" s="112" t="s">
        <v>49</v>
      </c>
      <c r="Z7" s="113"/>
      <c r="AA7" s="113"/>
      <c r="AB7" s="113"/>
      <c r="AC7" s="113"/>
      <c r="AD7" s="114"/>
      <c r="AE7" s="125" t="s">
        <v>50</v>
      </c>
      <c r="AF7" s="126"/>
      <c r="AG7" s="126"/>
      <c r="AH7" s="126"/>
      <c r="AI7" s="126"/>
      <c r="AJ7" s="127"/>
      <c r="AK7" s="125" t="s">
        <v>51</v>
      </c>
      <c r="AL7" s="126"/>
      <c r="AM7" s="126"/>
      <c r="AN7" s="126"/>
      <c r="AO7" s="126"/>
      <c r="AP7" s="127"/>
      <c r="AQ7" s="112" t="s">
        <v>57</v>
      </c>
      <c r="AR7" s="113"/>
      <c r="AS7" s="113"/>
      <c r="AT7" s="113"/>
      <c r="AU7" s="113"/>
      <c r="AV7" s="114"/>
      <c r="AW7" s="112" t="s">
        <v>52</v>
      </c>
      <c r="AX7" s="113"/>
      <c r="AY7" s="113"/>
      <c r="AZ7" s="113"/>
      <c r="BA7" s="113"/>
      <c r="BB7" s="114"/>
      <c r="BC7" s="112" t="s">
        <v>53</v>
      </c>
      <c r="BD7" s="113"/>
      <c r="BE7" s="113"/>
      <c r="BF7" s="113"/>
      <c r="BG7" s="113"/>
      <c r="BH7" s="114"/>
      <c r="BI7" s="112" t="s">
        <v>54</v>
      </c>
      <c r="BJ7" s="113"/>
      <c r="BK7" s="113"/>
      <c r="BL7" s="113"/>
      <c r="BM7" s="113"/>
      <c r="BN7" s="113"/>
      <c r="BO7" s="113"/>
      <c r="BP7" s="113"/>
      <c r="BQ7" s="114"/>
      <c r="BR7" s="112" t="s">
        <v>55</v>
      </c>
      <c r="BS7" s="113"/>
      <c r="BT7" s="114"/>
      <c r="BU7" s="112" t="s">
        <v>56</v>
      </c>
      <c r="BV7" s="113"/>
      <c r="BW7" s="114"/>
      <c r="BX7" s="30"/>
      <c r="BY7" s="30"/>
      <c r="BZ7" s="115" t="s">
        <v>107</v>
      </c>
      <c r="CA7" s="31"/>
      <c r="CB7" s="31"/>
      <c r="CC7" s="115" t="s">
        <v>107</v>
      </c>
      <c r="CD7" s="115" t="s">
        <v>102</v>
      </c>
      <c r="CE7" s="31" t="s">
        <v>112</v>
      </c>
      <c r="CF7" s="31"/>
      <c r="CG7" s="86" t="s">
        <v>113</v>
      </c>
      <c r="CH7" s="96" t="s">
        <v>107</v>
      </c>
      <c r="CI7" s="96" t="s">
        <v>102</v>
      </c>
      <c r="CJ7" s="87" t="s">
        <v>112</v>
      </c>
      <c r="CK7" s="87"/>
      <c r="CL7" s="96" t="s">
        <v>107</v>
      </c>
      <c r="CM7" s="86" t="s">
        <v>113</v>
      </c>
      <c r="CN7" s="88"/>
      <c r="CO7" s="96" t="s">
        <v>107</v>
      </c>
      <c r="CP7" s="86" t="s">
        <v>113</v>
      </c>
      <c r="CQ7" s="88"/>
      <c r="CR7" s="88"/>
      <c r="CS7" s="88"/>
      <c r="CT7" s="88"/>
      <c r="CU7" s="96" t="s">
        <v>107</v>
      </c>
      <c r="CV7" s="96" t="s">
        <v>113</v>
      </c>
      <c r="CW7" s="87"/>
      <c r="CX7" s="96" t="s">
        <v>107</v>
      </c>
      <c r="CY7" s="96" t="s">
        <v>113</v>
      </c>
      <c r="CZ7" s="87"/>
      <c r="DA7" s="96" t="s">
        <v>107</v>
      </c>
      <c r="DB7" s="96" t="s">
        <v>107</v>
      </c>
      <c r="DC7" s="87"/>
      <c r="DD7" s="96" t="s">
        <v>113</v>
      </c>
      <c r="DE7" s="87"/>
      <c r="DF7" s="96" t="s">
        <v>107</v>
      </c>
      <c r="DG7" s="87"/>
      <c r="DH7" s="96" t="s">
        <v>113</v>
      </c>
      <c r="DI7" s="87"/>
      <c r="DJ7" s="96" t="s">
        <v>107</v>
      </c>
      <c r="DK7" s="87"/>
      <c r="DL7" s="96" t="s">
        <v>113</v>
      </c>
      <c r="DM7" s="87"/>
      <c r="DN7" s="96" t="s">
        <v>107</v>
      </c>
      <c r="DO7" s="96" t="s">
        <v>107</v>
      </c>
      <c r="DP7" s="86" t="s">
        <v>113</v>
      </c>
      <c r="DQ7" s="96" t="s">
        <v>107</v>
      </c>
      <c r="DR7" s="96" t="s">
        <v>102</v>
      </c>
      <c r="DS7" s="87" t="s">
        <v>112</v>
      </c>
      <c r="DT7" s="86" t="s">
        <v>113</v>
      </c>
      <c r="DU7" s="96" t="s">
        <v>107</v>
      </c>
      <c r="DV7" s="96" t="s">
        <v>102</v>
      </c>
      <c r="DW7" s="87" t="s">
        <v>112</v>
      </c>
      <c r="DX7" s="86" t="s">
        <v>113</v>
      </c>
      <c r="DY7" s="96" t="s">
        <v>107</v>
      </c>
      <c r="DZ7" s="96" t="s">
        <v>102</v>
      </c>
      <c r="EA7" s="87" t="s">
        <v>112</v>
      </c>
      <c r="EB7" s="86" t="s">
        <v>113</v>
      </c>
      <c r="EC7" s="96" t="s">
        <v>107</v>
      </c>
      <c r="ED7" s="96" t="s">
        <v>102</v>
      </c>
      <c r="EE7" s="87" t="s">
        <v>112</v>
      </c>
      <c r="EF7" s="86" t="s">
        <v>113</v>
      </c>
      <c r="EG7" s="96" t="s">
        <v>107</v>
      </c>
      <c r="EH7" s="96" t="s">
        <v>102</v>
      </c>
      <c r="EI7" s="87" t="s">
        <v>112</v>
      </c>
      <c r="EJ7" s="86" t="s">
        <v>113</v>
      </c>
      <c r="EK7" s="96" t="s">
        <v>107</v>
      </c>
      <c r="EL7" s="96" t="s">
        <v>102</v>
      </c>
      <c r="EM7" s="87" t="s">
        <v>112</v>
      </c>
      <c r="EN7" s="86" t="s">
        <v>113</v>
      </c>
      <c r="EO7" s="96" t="s">
        <v>107</v>
      </c>
      <c r="EP7" s="96" t="s">
        <v>102</v>
      </c>
      <c r="EQ7" s="89" t="s">
        <v>112</v>
      </c>
      <c r="ER7" s="86" t="s">
        <v>113</v>
      </c>
      <c r="ES7" s="90"/>
      <c r="ET7" s="90"/>
      <c r="EU7" s="96" t="s">
        <v>113</v>
      </c>
    </row>
    <row r="8" spans="1:151" ht="12.75" customHeight="1" hidden="1">
      <c r="A8" s="119"/>
      <c r="B8" s="120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08" t="s">
        <v>59</v>
      </c>
      <c r="R8" s="110" t="s">
        <v>60</v>
      </c>
      <c r="S8" s="108" t="s">
        <v>59</v>
      </c>
      <c r="T8" s="135"/>
      <c r="U8" s="106" t="s">
        <v>102</v>
      </c>
      <c r="V8" s="106" t="s">
        <v>86</v>
      </c>
      <c r="W8" s="34"/>
      <c r="X8" s="34"/>
      <c r="Y8" s="108" t="s">
        <v>103</v>
      </c>
      <c r="Z8" s="110" t="s">
        <v>61</v>
      </c>
      <c r="AA8" s="110"/>
      <c r="AB8" s="104"/>
      <c r="AC8" s="106" t="s">
        <v>68</v>
      </c>
      <c r="AD8" s="106" t="s">
        <v>69</v>
      </c>
      <c r="AE8" s="108" t="s">
        <v>50</v>
      </c>
      <c r="AF8" s="110" t="s">
        <v>62</v>
      </c>
      <c r="AG8" s="110"/>
      <c r="AH8" s="133"/>
      <c r="AI8" s="106" t="s">
        <v>78</v>
      </c>
      <c r="AJ8" s="106" t="s">
        <v>79</v>
      </c>
      <c r="AK8" s="108" t="s">
        <v>51</v>
      </c>
      <c r="AL8" s="110" t="s">
        <v>63</v>
      </c>
      <c r="AM8" s="110"/>
      <c r="AN8" s="128"/>
      <c r="AO8" s="106" t="s">
        <v>74</v>
      </c>
      <c r="AP8" s="106" t="s">
        <v>75</v>
      </c>
      <c r="AQ8" s="108" t="s">
        <v>57</v>
      </c>
      <c r="AR8" s="110" t="s">
        <v>64</v>
      </c>
      <c r="AS8" s="33"/>
      <c r="AT8" s="33"/>
      <c r="AU8" s="106" t="s">
        <v>81</v>
      </c>
      <c r="AV8" s="106" t="s">
        <v>80</v>
      </c>
      <c r="AW8" s="108" t="s">
        <v>52</v>
      </c>
      <c r="AX8" s="110" t="s">
        <v>65</v>
      </c>
      <c r="AY8" s="33"/>
      <c r="AZ8" s="33"/>
      <c r="BA8" s="106" t="s">
        <v>76</v>
      </c>
      <c r="BB8" s="106" t="s">
        <v>77</v>
      </c>
      <c r="BC8" s="108" t="s">
        <v>53</v>
      </c>
      <c r="BD8" s="110" t="s">
        <v>66</v>
      </c>
      <c r="BE8" s="33"/>
      <c r="BF8" s="33"/>
      <c r="BG8" s="106" t="s">
        <v>72</v>
      </c>
      <c r="BH8" s="106" t="s">
        <v>73</v>
      </c>
      <c r="BI8" s="108" t="s">
        <v>54</v>
      </c>
      <c r="BJ8" s="110" t="s">
        <v>67</v>
      </c>
      <c r="BK8" s="35"/>
      <c r="BL8" s="35"/>
      <c r="BM8" s="110" t="s">
        <v>87</v>
      </c>
      <c r="BN8" s="110" t="s">
        <v>88</v>
      </c>
      <c r="BO8" s="110" t="s">
        <v>89</v>
      </c>
      <c r="BP8" s="106" t="s">
        <v>82</v>
      </c>
      <c r="BQ8" s="106" t="s">
        <v>83</v>
      </c>
      <c r="BR8" s="108" t="s">
        <v>55</v>
      </c>
      <c r="BS8" s="106" t="s">
        <v>70</v>
      </c>
      <c r="BT8" s="106" t="s">
        <v>71</v>
      </c>
      <c r="BU8" s="108" t="s">
        <v>56</v>
      </c>
      <c r="BV8" s="106" t="s">
        <v>84</v>
      </c>
      <c r="BW8" s="106" t="s">
        <v>85</v>
      </c>
      <c r="BX8" s="25"/>
      <c r="BY8" s="25"/>
      <c r="BZ8" s="116"/>
      <c r="CA8" s="36"/>
      <c r="CB8" s="36"/>
      <c r="CC8" s="116"/>
      <c r="CD8" s="116"/>
      <c r="CE8" s="37"/>
      <c r="CF8" s="37"/>
      <c r="CG8" s="91"/>
      <c r="CH8" s="101"/>
      <c r="CI8" s="101"/>
      <c r="CJ8" s="91"/>
      <c r="CK8" s="91"/>
      <c r="CL8" s="101"/>
      <c r="CM8" s="91"/>
      <c r="CN8" s="91"/>
      <c r="CO8" s="101"/>
      <c r="CP8" s="92"/>
      <c r="CQ8" s="92"/>
      <c r="CR8" s="92"/>
      <c r="CS8" s="92"/>
      <c r="CT8" s="92"/>
      <c r="CU8" s="101"/>
      <c r="CV8" s="101"/>
      <c r="CW8" s="92"/>
      <c r="CX8" s="101"/>
      <c r="CY8" s="101"/>
      <c r="CZ8" s="92"/>
      <c r="DA8" s="101"/>
      <c r="DB8" s="101"/>
      <c r="DC8" s="92"/>
      <c r="DD8" s="101"/>
      <c r="DE8" s="92"/>
      <c r="DF8" s="101"/>
      <c r="DG8" s="92"/>
      <c r="DH8" s="101"/>
      <c r="DI8" s="92"/>
      <c r="DJ8" s="101"/>
      <c r="DK8" s="92"/>
      <c r="DL8" s="101"/>
      <c r="DM8" s="92"/>
      <c r="DN8" s="101"/>
      <c r="DO8" s="101"/>
      <c r="DP8" s="91"/>
      <c r="DQ8" s="97"/>
      <c r="DR8" s="97"/>
      <c r="DS8" s="91"/>
      <c r="DT8" s="91"/>
      <c r="DU8" s="97"/>
      <c r="DV8" s="97"/>
      <c r="DW8" s="91"/>
      <c r="DX8" s="91"/>
      <c r="DY8" s="97"/>
      <c r="DZ8" s="97"/>
      <c r="EA8" s="91"/>
      <c r="EB8" s="91"/>
      <c r="EC8" s="97"/>
      <c r="ED8" s="97"/>
      <c r="EE8" s="91"/>
      <c r="EF8" s="91"/>
      <c r="EG8" s="97"/>
      <c r="EH8" s="97"/>
      <c r="EI8" s="91"/>
      <c r="EJ8" s="91"/>
      <c r="EK8" s="97"/>
      <c r="EL8" s="97"/>
      <c r="EM8" s="91"/>
      <c r="EN8" s="91"/>
      <c r="EO8" s="97"/>
      <c r="EP8" s="97"/>
      <c r="EQ8" s="93"/>
      <c r="ER8" s="94"/>
      <c r="ES8" s="95"/>
      <c r="ET8" s="95"/>
      <c r="EU8" s="101"/>
    </row>
    <row r="9" spans="1:151" ht="223.5" customHeight="1" hidden="1">
      <c r="A9" s="119" t="s">
        <v>106</v>
      </c>
      <c r="B9" s="120"/>
      <c r="C9" s="32" t="s">
        <v>47</v>
      </c>
      <c r="D9" s="32" t="s">
        <v>48</v>
      </c>
      <c r="E9" s="39" t="s">
        <v>90</v>
      </c>
      <c r="F9" s="39" t="s">
        <v>91</v>
      </c>
      <c r="G9" s="39" t="s">
        <v>92</v>
      </c>
      <c r="H9" s="39" t="s">
        <v>93</v>
      </c>
      <c r="I9" s="39" t="s">
        <v>94</v>
      </c>
      <c r="J9" s="39" t="s">
        <v>96</v>
      </c>
      <c r="K9" s="39" t="s">
        <v>97</v>
      </c>
      <c r="L9" s="39" t="s">
        <v>98</v>
      </c>
      <c r="M9" s="39" t="s">
        <v>99</v>
      </c>
      <c r="N9" s="39" t="s">
        <v>95</v>
      </c>
      <c r="O9" s="39"/>
      <c r="P9" s="39"/>
      <c r="Q9" s="109"/>
      <c r="R9" s="111"/>
      <c r="S9" s="109"/>
      <c r="T9" s="136"/>
      <c r="U9" s="107"/>
      <c r="V9" s="107"/>
      <c r="W9" s="41" t="s">
        <v>100</v>
      </c>
      <c r="X9" s="41" t="s">
        <v>101</v>
      </c>
      <c r="Y9" s="109"/>
      <c r="Z9" s="111"/>
      <c r="AA9" s="111"/>
      <c r="AB9" s="105"/>
      <c r="AC9" s="107"/>
      <c r="AD9" s="107"/>
      <c r="AE9" s="109"/>
      <c r="AF9" s="111"/>
      <c r="AG9" s="111"/>
      <c r="AH9" s="134"/>
      <c r="AI9" s="107"/>
      <c r="AJ9" s="107"/>
      <c r="AK9" s="109"/>
      <c r="AL9" s="111"/>
      <c r="AM9" s="111"/>
      <c r="AN9" s="129"/>
      <c r="AO9" s="107"/>
      <c r="AP9" s="107"/>
      <c r="AQ9" s="109"/>
      <c r="AR9" s="111"/>
      <c r="AS9" s="40"/>
      <c r="AT9" s="42"/>
      <c r="AU9" s="107"/>
      <c r="AV9" s="107"/>
      <c r="AW9" s="109"/>
      <c r="AX9" s="111"/>
      <c r="AY9" s="43"/>
      <c r="AZ9" s="44"/>
      <c r="BA9" s="107"/>
      <c r="BB9" s="107"/>
      <c r="BC9" s="109"/>
      <c r="BD9" s="111"/>
      <c r="BE9" s="43"/>
      <c r="BF9" s="44"/>
      <c r="BG9" s="107"/>
      <c r="BH9" s="107"/>
      <c r="BI9" s="109"/>
      <c r="BJ9" s="111"/>
      <c r="BK9" s="35"/>
      <c r="BL9" s="45"/>
      <c r="BM9" s="111"/>
      <c r="BN9" s="111"/>
      <c r="BO9" s="111"/>
      <c r="BP9" s="107"/>
      <c r="BQ9" s="107"/>
      <c r="BR9" s="109"/>
      <c r="BS9" s="107"/>
      <c r="BT9" s="107"/>
      <c r="BU9" s="109"/>
      <c r="BV9" s="107"/>
      <c r="BW9" s="107"/>
      <c r="BX9" s="25"/>
      <c r="BY9" s="25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25"/>
      <c r="ET9" s="25"/>
      <c r="EU9" s="38"/>
    </row>
    <row r="10" spans="1:151" ht="18" customHeight="1" outlineLevel="2">
      <c r="A10" s="102" t="s">
        <v>0</v>
      </c>
      <c r="B10" s="103"/>
      <c r="C10" s="46">
        <v>3183.5</v>
      </c>
      <c r="D10" s="46">
        <v>139</v>
      </c>
      <c r="E10" s="46">
        <v>827.9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48"/>
      <c r="S10" s="48"/>
      <c r="T10" s="48"/>
      <c r="U10" s="49">
        <v>431007.28</v>
      </c>
      <c r="V10" s="49">
        <v>431007.28</v>
      </c>
      <c r="W10" s="48">
        <f>N10+U10</f>
        <v>431007.28</v>
      </c>
      <c r="X10" s="48" t="e">
        <f>W10+#REF!</f>
        <v>#REF!</v>
      </c>
      <c r="Y10" s="47">
        <v>3.771</v>
      </c>
      <c r="Z10" s="48">
        <f>Y10*7*C10</f>
        <v>84034.8495</v>
      </c>
      <c r="AA10" s="48">
        <v>3.459</v>
      </c>
      <c r="AB10" s="48">
        <f>AA10*5*C10</f>
        <v>55058.63250000001</v>
      </c>
      <c r="AC10" s="49">
        <v>140440.07</v>
      </c>
      <c r="AD10" s="49">
        <v>140440.07</v>
      </c>
      <c r="AE10" s="50">
        <v>3.595</v>
      </c>
      <c r="AF10" s="51"/>
      <c r="AG10" s="51">
        <v>3.802</v>
      </c>
      <c r="AH10" s="51"/>
      <c r="AI10" s="51">
        <v>141029.35</v>
      </c>
      <c r="AJ10" s="51">
        <v>141029.35</v>
      </c>
      <c r="AK10" s="50">
        <v>3.315</v>
      </c>
      <c r="AL10" s="51">
        <f>AK10*7*C10</f>
        <v>73873.1175</v>
      </c>
      <c r="AM10" s="51">
        <v>3.514</v>
      </c>
      <c r="AN10" s="51">
        <f>AM10*5*C10</f>
        <v>55934.095</v>
      </c>
      <c r="AO10" s="49">
        <v>123679.95</v>
      </c>
      <c r="AP10" s="51">
        <f>AL10+AN10</f>
        <v>129807.2125</v>
      </c>
      <c r="AQ10" s="50">
        <v>57</v>
      </c>
      <c r="AR10" s="51">
        <f>AQ10*6*D10</f>
        <v>47538</v>
      </c>
      <c r="AS10" s="51">
        <v>62.5</v>
      </c>
      <c r="AT10" s="51">
        <f>AS10*6*D10</f>
        <v>52125</v>
      </c>
      <c r="AU10" s="52">
        <v>104026.53</v>
      </c>
      <c r="AV10" s="52">
        <v>104026.53</v>
      </c>
      <c r="AW10" s="50">
        <v>1.624</v>
      </c>
      <c r="AX10" s="51">
        <f>AW10*7*C10</f>
        <v>36190.028</v>
      </c>
      <c r="AY10" s="51">
        <v>1.549</v>
      </c>
      <c r="AZ10" s="51">
        <f>AY10*5*C10</f>
        <v>24656.207499999997</v>
      </c>
      <c r="BA10" s="49">
        <v>103090.71</v>
      </c>
      <c r="BB10" s="49">
        <v>103090.71</v>
      </c>
      <c r="BC10" s="53">
        <v>0</v>
      </c>
      <c r="BD10" s="54">
        <f>BC10*7*C10</f>
        <v>0</v>
      </c>
      <c r="BE10" s="54"/>
      <c r="BF10" s="54">
        <f>BE10*5*C10</f>
        <v>0</v>
      </c>
      <c r="BG10" s="55">
        <v>0</v>
      </c>
      <c r="BH10" s="54">
        <f>BD10+BF10</f>
        <v>0</v>
      </c>
      <c r="BI10" s="53">
        <v>0</v>
      </c>
      <c r="BJ10" s="54">
        <f>BI10*6*C10</f>
        <v>0</v>
      </c>
      <c r="BK10" s="54"/>
      <c r="BL10" s="54">
        <f>BK10*6*C10</f>
        <v>0</v>
      </c>
      <c r="BM10" s="54"/>
      <c r="BN10" s="54">
        <f>BM10*C10</f>
        <v>0</v>
      </c>
      <c r="BO10" s="54"/>
      <c r="BP10" s="54">
        <f>BN10+BO10</f>
        <v>0</v>
      </c>
      <c r="BQ10" s="54">
        <f>BJ10+BL10</f>
        <v>0</v>
      </c>
      <c r="BR10" s="56">
        <v>0.039</v>
      </c>
      <c r="BS10" s="57">
        <v>1008</v>
      </c>
      <c r="BT10" s="58">
        <f aca="true" t="shared" si="0" ref="BT10:BT55">BR10*12*C10</f>
        <v>1489.878</v>
      </c>
      <c r="BU10" s="56">
        <v>0.0575</v>
      </c>
      <c r="BV10" s="56">
        <v>7020</v>
      </c>
      <c r="BW10" s="56">
        <v>7020</v>
      </c>
      <c r="BX10" s="25"/>
      <c r="BY10" s="25"/>
      <c r="BZ10" s="49">
        <v>431007.28</v>
      </c>
      <c r="CA10" s="49"/>
      <c r="CB10" s="49">
        <v>7</v>
      </c>
      <c r="CC10" s="59">
        <v>15916</v>
      </c>
      <c r="CD10" s="60">
        <v>13563.2</v>
      </c>
      <c r="CE10" s="60">
        <f aca="true" t="shared" si="1" ref="CE10:CE55">CD10/12/C10</f>
        <v>0.3550390031935501</v>
      </c>
      <c r="CF10" s="60"/>
      <c r="CG10" s="69" t="s">
        <v>115</v>
      </c>
      <c r="CH10" s="70">
        <v>3359.77</v>
      </c>
      <c r="CI10" s="71">
        <v>32884.02</v>
      </c>
      <c r="CJ10" s="71">
        <f aca="true" t="shared" si="2" ref="CJ10:CJ55">CI10/12/C10</f>
        <v>0.8607931521909846</v>
      </c>
      <c r="CK10" s="71">
        <v>365</v>
      </c>
      <c r="CL10" s="71">
        <f>CH10*1.049*12</f>
        <v>42292.784759999995</v>
      </c>
      <c r="CM10" s="72" t="s">
        <v>114</v>
      </c>
      <c r="CN10" s="72">
        <v>365</v>
      </c>
      <c r="CO10" s="73">
        <f>CS10*1.035</f>
        <v>409140.60254999995</v>
      </c>
      <c r="CP10" s="72" t="s">
        <v>114</v>
      </c>
      <c r="CQ10" s="72">
        <v>402931.63</v>
      </c>
      <c r="CR10" s="72">
        <f>CQ10-CL10</f>
        <v>360638.84524</v>
      </c>
      <c r="CS10" s="72">
        <v>395304.93</v>
      </c>
      <c r="CT10" s="72">
        <v>365</v>
      </c>
      <c r="CU10" s="73">
        <f>CR10*1.049</f>
        <v>378310.14865676</v>
      </c>
      <c r="CV10" s="72" t="s">
        <v>114</v>
      </c>
      <c r="CW10" s="73"/>
      <c r="CX10" s="73"/>
      <c r="CY10" s="73"/>
      <c r="CZ10" s="73"/>
      <c r="DA10" s="73">
        <v>0</v>
      </c>
      <c r="DB10" s="73"/>
      <c r="DC10" s="73">
        <v>7818.65</v>
      </c>
      <c r="DD10" s="73"/>
      <c r="DE10" s="73">
        <v>3</v>
      </c>
      <c r="DF10" s="73">
        <f>1.192*DC10</f>
        <v>9319.8308</v>
      </c>
      <c r="DG10" s="73">
        <v>153016.8</v>
      </c>
      <c r="DH10" s="73" t="s">
        <v>116</v>
      </c>
      <c r="DI10" s="73">
        <v>365</v>
      </c>
      <c r="DJ10" s="73">
        <f>DG10*1.01</f>
        <v>154546.968</v>
      </c>
      <c r="DK10" s="73">
        <v>8777.57</v>
      </c>
      <c r="DL10" s="148" t="s">
        <v>114</v>
      </c>
      <c r="DM10" s="73">
        <v>3</v>
      </c>
      <c r="DN10" s="73">
        <f>DK10*1.01</f>
        <v>8865.3457</v>
      </c>
      <c r="DO10" s="73">
        <f aca="true" t="shared" si="3" ref="DO10:DO55">39.443*C10</f>
        <v>125566.79049999999</v>
      </c>
      <c r="DP10" s="74" t="s">
        <v>114</v>
      </c>
      <c r="DQ10" s="75">
        <v>0</v>
      </c>
      <c r="DR10" s="75">
        <v>0</v>
      </c>
      <c r="DS10" s="75">
        <f aca="true" t="shared" si="4" ref="DS10:DS55">DR10/12/C10</f>
        <v>0</v>
      </c>
      <c r="DT10" s="74" t="s">
        <v>114</v>
      </c>
      <c r="DU10" s="75"/>
      <c r="DV10" s="71">
        <v>0</v>
      </c>
      <c r="DW10" s="71">
        <f aca="true" t="shared" si="5" ref="DW10:DW55">DV10/12/C10</f>
        <v>0</v>
      </c>
      <c r="DX10" s="74" t="s">
        <v>114</v>
      </c>
      <c r="DY10" s="73">
        <v>323303.46</v>
      </c>
      <c r="DZ10" s="73"/>
      <c r="EA10" s="73">
        <f aca="true" t="shared" si="6" ref="EA10:EA55">DZ10/12/C10</f>
        <v>0</v>
      </c>
      <c r="EB10" s="74" t="s">
        <v>114</v>
      </c>
      <c r="EC10" s="76">
        <v>104026.53</v>
      </c>
      <c r="ED10" s="76">
        <v>104026.53</v>
      </c>
      <c r="EE10" s="76">
        <f aca="true" t="shared" si="7" ref="EE10:EE55">ED10/12/C10</f>
        <v>2.723065022773677</v>
      </c>
      <c r="EF10" s="77" t="s">
        <v>116</v>
      </c>
      <c r="EG10" s="76">
        <v>129807.213</v>
      </c>
      <c r="EH10" s="73">
        <v>123679.95</v>
      </c>
      <c r="EI10" s="73">
        <f aca="true" t="shared" si="8" ref="EI10:EI55">EH10/12/C10</f>
        <v>3.2375255222239674</v>
      </c>
      <c r="EJ10" s="78" t="s">
        <v>114</v>
      </c>
      <c r="EK10" s="76">
        <v>141029.35</v>
      </c>
      <c r="EL10" s="76">
        <v>141029.35</v>
      </c>
      <c r="EM10" s="76">
        <f aca="true" t="shared" si="9" ref="EM10:EM55">EL10/12/C10</f>
        <v>3.6916745196586565</v>
      </c>
      <c r="EN10" s="79" t="s">
        <v>114</v>
      </c>
      <c r="EO10" s="73">
        <v>363204.91</v>
      </c>
      <c r="EP10" s="73"/>
      <c r="EQ10" s="73">
        <f aca="true" t="shared" si="10" ref="EQ10:EQ55">EP10/12/C10</f>
        <v>0</v>
      </c>
      <c r="ER10" s="79" t="s">
        <v>114</v>
      </c>
      <c r="ES10" s="80"/>
      <c r="ET10" s="80" t="e">
        <f aca="true" t="shared" si="11" ref="ET10:ET55">CC10+CH10+CO10+CV10+CX10+DA10+DB10+DF10+DJ10+DN10+DO10</f>
        <v>#VALUE!</v>
      </c>
      <c r="EU10" s="149" t="s">
        <v>116</v>
      </c>
    </row>
    <row r="11" spans="1:151" ht="14.25" customHeight="1" outlineLevel="2">
      <c r="A11" s="102" t="s">
        <v>1</v>
      </c>
      <c r="B11" s="103"/>
      <c r="C11" s="46">
        <v>3583.1</v>
      </c>
      <c r="D11" s="46">
        <v>128</v>
      </c>
      <c r="E11" s="46">
        <v>8049.5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8"/>
      <c r="S11" s="48"/>
      <c r="T11" s="48"/>
      <c r="U11" s="48">
        <v>434698.39</v>
      </c>
      <c r="V11" s="48">
        <v>434698.39</v>
      </c>
      <c r="W11" s="48">
        <f aca="true" t="shared" si="12" ref="W11:W55">N11+U11</f>
        <v>434698.39</v>
      </c>
      <c r="X11" s="48" t="e">
        <f>W11+#REF!</f>
        <v>#REF!</v>
      </c>
      <c r="Y11" s="47">
        <v>3.771</v>
      </c>
      <c r="Z11" s="48">
        <f aca="true" t="shared" si="13" ref="Z11:Z55">Y11*7*C11</f>
        <v>94583.09069999999</v>
      </c>
      <c r="AA11" s="48">
        <v>3.459</v>
      </c>
      <c r="AB11" s="48">
        <f aca="true" t="shared" si="14" ref="AB11:AB55">AA11*5*C11</f>
        <v>61969.7145</v>
      </c>
      <c r="AC11" s="48">
        <v>158141.36</v>
      </c>
      <c r="AD11" s="48">
        <v>158141.36</v>
      </c>
      <c r="AE11" s="50">
        <v>3.595</v>
      </c>
      <c r="AF11" s="51"/>
      <c r="AG11" s="51">
        <v>3.802</v>
      </c>
      <c r="AH11" s="51"/>
      <c r="AI11" s="51">
        <v>142183.97</v>
      </c>
      <c r="AJ11" s="51">
        <v>142183.97</v>
      </c>
      <c r="AK11" s="50">
        <v>3.315</v>
      </c>
      <c r="AL11" s="51">
        <f aca="true" t="shared" si="15" ref="AL11:AL55">AK11*7*C11</f>
        <v>83145.83549999999</v>
      </c>
      <c r="AM11" s="51">
        <v>3.514</v>
      </c>
      <c r="AN11" s="51">
        <f aca="true" t="shared" si="16" ref="AN11:AN55">AM11*5*C11</f>
        <v>62955.067</v>
      </c>
      <c r="AO11" s="51">
        <v>152994.16</v>
      </c>
      <c r="AP11" s="51">
        <f aca="true" t="shared" si="17" ref="AP11:AP55">AL11+AN11</f>
        <v>146100.9025</v>
      </c>
      <c r="AQ11" s="50">
        <v>57</v>
      </c>
      <c r="AR11" s="51">
        <f aca="true" t="shared" si="18" ref="AR11:AR55">AQ11*6*D11</f>
        <v>43776</v>
      </c>
      <c r="AS11" s="51">
        <v>62.5</v>
      </c>
      <c r="AT11" s="51">
        <f aca="true" t="shared" si="19" ref="AT11:AT55">AS11*6*D11</f>
        <v>48000</v>
      </c>
      <c r="AU11" s="52">
        <v>96427.74</v>
      </c>
      <c r="AV11" s="52">
        <v>96427.74</v>
      </c>
      <c r="AW11" s="50">
        <v>1.624</v>
      </c>
      <c r="AX11" s="51">
        <f aca="true" t="shared" si="20" ref="AX11:AX55">AW11*7*C11</f>
        <v>40732.6808</v>
      </c>
      <c r="AY11" s="51">
        <v>1.549</v>
      </c>
      <c r="AZ11" s="51">
        <f aca="true" t="shared" si="21" ref="AZ11:AZ55">AY11*5*C11</f>
        <v>27751.109499999995</v>
      </c>
      <c r="BA11" s="51">
        <v>75337.65</v>
      </c>
      <c r="BB11" s="51">
        <v>75337.65</v>
      </c>
      <c r="BC11" s="53">
        <v>0</v>
      </c>
      <c r="BD11" s="54">
        <f aca="true" t="shared" si="22" ref="BD11:BD55">BC11*7*C11</f>
        <v>0</v>
      </c>
      <c r="BE11" s="54"/>
      <c r="BF11" s="54">
        <f aca="true" t="shared" si="23" ref="BF11:BF55">BE11*5*C11</f>
        <v>0</v>
      </c>
      <c r="BG11" s="54"/>
      <c r="BH11" s="54">
        <f aca="true" t="shared" si="24" ref="BH11:BH55">BD11+BF11</f>
        <v>0</v>
      </c>
      <c r="BI11" s="53">
        <v>0</v>
      </c>
      <c r="BJ11" s="54">
        <f aca="true" t="shared" si="25" ref="BJ11:BJ55">BI11*6*C11</f>
        <v>0</v>
      </c>
      <c r="BK11" s="54"/>
      <c r="BL11" s="54">
        <f aca="true" t="shared" si="26" ref="BL11:BL55">BK11*6*C11</f>
        <v>0</v>
      </c>
      <c r="BM11" s="54"/>
      <c r="BN11" s="54">
        <f aca="true" t="shared" si="27" ref="BN11:BN55">BM11*C11</f>
        <v>0</v>
      </c>
      <c r="BO11" s="54"/>
      <c r="BP11" s="54">
        <f aca="true" t="shared" si="28" ref="BP11:BP55">BN11+BO11</f>
        <v>0</v>
      </c>
      <c r="BQ11" s="54">
        <f aca="true" t="shared" si="29" ref="BQ11:BQ55">BJ11+BL11</f>
        <v>0</v>
      </c>
      <c r="BR11" s="56">
        <v>0.039</v>
      </c>
      <c r="BS11" s="56">
        <v>1134.53</v>
      </c>
      <c r="BT11" s="58">
        <f t="shared" si="0"/>
        <v>1676.8908</v>
      </c>
      <c r="BU11" s="56">
        <v>0.0575</v>
      </c>
      <c r="BV11" s="56">
        <v>3744</v>
      </c>
      <c r="BW11" s="56">
        <v>3744</v>
      </c>
      <c r="BX11" s="25"/>
      <c r="BY11" s="25"/>
      <c r="BZ11" s="48">
        <v>434698.39</v>
      </c>
      <c r="CA11" s="48"/>
      <c r="CB11" s="48"/>
      <c r="CC11" s="59"/>
      <c r="CD11" s="60">
        <v>0</v>
      </c>
      <c r="CE11" s="60">
        <f t="shared" si="1"/>
        <v>0</v>
      </c>
      <c r="CF11" s="60"/>
      <c r="CG11" s="69" t="s">
        <v>115</v>
      </c>
      <c r="CH11" s="70">
        <v>3781.49</v>
      </c>
      <c r="CI11" s="81">
        <v>37011.75</v>
      </c>
      <c r="CJ11" s="71">
        <f t="shared" si="2"/>
        <v>0.8607944238229467</v>
      </c>
      <c r="CK11" s="71">
        <v>365</v>
      </c>
      <c r="CL11" s="71">
        <f aca="true" t="shared" si="30" ref="CL11:CL55">CH11*1.049*12</f>
        <v>47601.39612</v>
      </c>
      <c r="CM11" s="72" t="s">
        <v>114</v>
      </c>
      <c r="CN11" s="72">
        <v>365</v>
      </c>
      <c r="CO11" s="73">
        <f aca="true" t="shared" si="31" ref="CO11:CO56">CS11*1.035</f>
        <v>474824.3625</v>
      </c>
      <c r="CP11" s="72" t="s">
        <v>114</v>
      </c>
      <c r="CQ11" s="72">
        <v>464233.87</v>
      </c>
      <c r="CR11" s="72">
        <f aca="true" t="shared" si="32" ref="CR11:CR55">CQ11-CL11</f>
        <v>416632.47388</v>
      </c>
      <c r="CS11" s="72">
        <v>458767.5</v>
      </c>
      <c r="CT11" s="72">
        <v>365</v>
      </c>
      <c r="CU11" s="73">
        <f aca="true" t="shared" si="33" ref="CU11:CU55">CR11*1.049</f>
        <v>437047.46510012</v>
      </c>
      <c r="CV11" s="72" t="s">
        <v>114</v>
      </c>
      <c r="CW11" s="73"/>
      <c r="CX11" s="73"/>
      <c r="CY11" s="73"/>
      <c r="CZ11" s="73">
        <v>15</v>
      </c>
      <c r="DA11" s="73">
        <v>925042.18</v>
      </c>
      <c r="DB11" s="73"/>
      <c r="DC11" s="73">
        <v>9034.63</v>
      </c>
      <c r="DD11" s="73" t="s">
        <v>131</v>
      </c>
      <c r="DE11" s="73">
        <v>3</v>
      </c>
      <c r="DF11" s="73">
        <f aca="true" t="shared" si="34" ref="DF11:DF55">1.192*DC11</f>
        <v>10769.278959999998</v>
      </c>
      <c r="DG11" s="73">
        <v>157446.26</v>
      </c>
      <c r="DH11" s="73" t="s">
        <v>116</v>
      </c>
      <c r="DI11" s="73">
        <v>365</v>
      </c>
      <c r="DJ11" s="73">
        <f aca="true" t="shared" si="35" ref="DJ11:DJ55">DG11*1.01</f>
        <v>159020.7226</v>
      </c>
      <c r="DK11" s="73">
        <v>9455.17</v>
      </c>
      <c r="DL11" s="148" t="s">
        <v>114</v>
      </c>
      <c r="DM11" s="73">
        <v>3</v>
      </c>
      <c r="DN11" s="73">
        <f aca="true" t="shared" si="36" ref="DN11:DN55">DK11*1.01</f>
        <v>9549.7217</v>
      </c>
      <c r="DO11" s="73">
        <f t="shared" si="3"/>
        <v>141328.2133</v>
      </c>
      <c r="DP11" s="74" t="s">
        <v>114</v>
      </c>
      <c r="DQ11" s="75">
        <v>0</v>
      </c>
      <c r="DR11" s="75">
        <v>0</v>
      </c>
      <c r="DS11" s="75">
        <f t="shared" si="4"/>
        <v>0</v>
      </c>
      <c r="DT11" s="74" t="s">
        <v>114</v>
      </c>
      <c r="DU11" s="75"/>
      <c r="DV11" s="75"/>
      <c r="DW11" s="71">
        <f t="shared" si="5"/>
        <v>0</v>
      </c>
      <c r="DX11" s="74" t="s">
        <v>114</v>
      </c>
      <c r="DY11" s="76">
        <v>367004.12</v>
      </c>
      <c r="DZ11" s="76"/>
      <c r="EA11" s="73">
        <f t="shared" si="6"/>
        <v>0</v>
      </c>
      <c r="EB11" s="74" t="s">
        <v>114</v>
      </c>
      <c r="EC11" s="76">
        <v>96427.74</v>
      </c>
      <c r="ED11" s="76">
        <v>96427.74</v>
      </c>
      <c r="EE11" s="76">
        <f t="shared" si="7"/>
        <v>2.2426516145237367</v>
      </c>
      <c r="EF11" s="77" t="s">
        <v>116</v>
      </c>
      <c r="EG11" s="76">
        <v>146100.903</v>
      </c>
      <c r="EH11" s="76">
        <v>152994.16</v>
      </c>
      <c r="EI11" s="73">
        <f t="shared" si="8"/>
        <v>3.558235419980836</v>
      </c>
      <c r="EJ11" s="78" t="s">
        <v>114</v>
      </c>
      <c r="EK11" s="76">
        <v>142183.97</v>
      </c>
      <c r="EL11" s="76">
        <v>142183.97</v>
      </c>
      <c r="EM11" s="76">
        <f t="shared" si="9"/>
        <v>3.3068192812555237</v>
      </c>
      <c r="EN11" s="79" t="s">
        <v>114</v>
      </c>
      <c r="EO11" s="82">
        <v>402952.39</v>
      </c>
      <c r="EP11" s="82"/>
      <c r="EQ11" s="73">
        <f t="shared" si="10"/>
        <v>0</v>
      </c>
      <c r="ER11" s="79" t="s">
        <v>114</v>
      </c>
      <c r="ES11" s="80"/>
      <c r="ET11" s="80" t="e">
        <f t="shared" si="11"/>
        <v>#VALUE!</v>
      </c>
      <c r="EU11" s="149" t="s">
        <v>116</v>
      </c>
    </row>
    <row r="12" spans="1:151" ht="15" customHeight="1" outlineLevel="2">
      <c r="A12" s="102" t="s">
        <v>2</v>
      </c>
      <c r="B12" s="103"/>
      <c r="C12" s="46">
        <v>3466.8</v>
      </c>
      <c r="D12" s="46">
        <v>142</v>
      </c>
      <c r="E12" s="46">
        <v>2122.09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8"/>
      <c r="S12" s="48"/>
      <c r="T12" s="48"/>
      <c r="U12" s="48">
        <v>436097.48</v>
      </c>
      <c r="V12" s="48">
        <v>436097.48</v>
      </c>
      <c r="W12" s="48">
        <f t="shared" si="12"/>
        <v>436097.48</v>
      </c>
      <c r="X12" s="48" t="e">
        <f>W12+#REF!</f>
        <v>#REF!</v>
      </c>
      <c r="Y12" s="47">
        <v>3.771</v>
      </c>
      <c r="Z12" s="48">
        <f t="shared" si="13"/>
        <v>91513.1196</v>
      </c>
      <c r="AA12" s="48">
        <v>3.459</v>
      </c>
      <c r="AB12" s="48">
        <f t="shared" si="14"/>
        <v>59958.30600000001</v>
      </c>
      <c r="AC12" s="48">
        <v>299992.86</v>
      </c>
      <c r="AD12" s="48">
        <v>299992.86</v>
      </c>
      <c r="AE12" s="50">
        <v>3.595</v>
      </c>
      <c r="AF12" s="51"/>
      <c r="AG12" s="51">
        <v>3.802</v>
      </c>
      <c r="AH12" s="51"/>
      <c r="AI12" s="51">
        <v>155677.31</v>
      </c>
      <c r="AJ12" s="51">
        <v>155677.31</v>
      </c>
      <c r="AK12" s="50">
        <v>3.315</v>
      </c>
      <c r="AL12" s="51">
        <f t="shared" si="15"/>
        <v>80447.094</v>
      </c>
      <c r="AM12" s="51">
        <v>3.514</v>
      </c>
      <c r="AN12" s="51">
        <f t="shared" si="16"/>
        <v>60911.67600000001</v>
      </c>
      <c r="AO12" s="51">
        <v>149562.71</v>
      </c>
      <c r="AP12" s="51">
        <f t="shared" si="17"/>
        <v>141358.77000000002</v>
      </c>
      <c r="AQ12" s="50">
        <v>57</v>
      </c>
      <c r="AR12" s="51">
        <f t="shared" si="18"/>
        <v>48564</v>
      </c>
      <c r="AS12" s="51">
        <v>62.5</v>
      </c>
      <c r="AT12" s="51">
        <f t="shared" si="19"/>
        <v>53250</v>
      </c>
      <c r="AU12" s="52">
        <v>106950.43</v>
      </c>
      <c r="AV12" s="52">
        <v>106950.43</v>
      </c>
      <c r="AW12" s="50">
        <v>1.624</v>
      </c>
      <c r="AX12" s="51">
        <f t="shared" si="20"/>
        <v>39410.58240000001</v>
      </c>
      <c r="AY12" s="51">
        <v>1.549</v>
      </c>
      <c r="AZ12" s="51">
        <f t="shared" si="21"/>
        <v>26850.365999999998</v>
      </c>
      <c r="BA12" s="51">
        <v>68462.44</v>
      </c>
      <c r="BB12" s="51">
        <v>68462.44</v>
      </c>
      <c r="BC12" s="53">
        <v>0</v>
      </c>
      <c r="BD12" s="54">
        <f t="shared" si="22"/>
        <v>0</v>
      </c>
      <c r="BE12" s="54"/>
      <c r="BF12" s="54">
        <f t="shared" si="23"/>
        <v>0</v>
      </c>
      <c r="BG12" s="54"/>
      <c r="BH12" s="54">
        <f t="shared" si="24"/>
        <v>0</v>
      </c>
      <c r="BI12" s="53">
        <v>0</v>
      </c>
      <c r="BJ12" s="54">
        <f t="shared" si="25"/>
        <v>0</v>
      </c>
      <c r="BK12" s="54"/>
      <c r="BL12" s="54">
        <f t="shared" si="26"/>
        <v>0</v>
      </c>
      <c r="BM12" s="54"/>
      <c r="BN12" s="54">
        <f t="shared" si="27"/>
        <v>0</v>
      </c>
      <c r="BO12" s="54"/>
      <c r="BP12" s="54">
        <f t="shared" si="28"/>
        <v>0</v>
      </c>
      <c r="BQ12" s="54">
        <f t="shared" si="29"/>
        <v>0</v>
      </c>
      <c r="BR12" s="56">
        <v>0.039</v>
      </c>
      <c r="BS12" s="56">
        <v>1097.7</v>
      </c>
      <c r="BT12" s="58">
        <f t="shared" si="0"/>
        <v>1622.4624</v>
      </c>
      <c r="BU12" s="56">
        <v>0.0575</v>
      </c>
      <c r="BV12" s="56">
        <v>7488</v>
      </c>
      <c r="BW12" s="56">
        <v>7488</v>
      </c>
      <c r="BX12" s="25"/>
      <c r="BY12" s="25"/>
      <c r="BZ12" s="48">
        <v>436097.48</v>
      </c>
      <c r="CA12" s="48"/>
      <c r="CB12" s="48">
        <v>4</v>
      </c>
      <c r="CC12" s="59">
        <v>9030</v>
      </c>
      <c r="CD12" s="60">
        <v>17958</v>
      </c>
      <c r="CE12" s="60">
        <f t="shared" si="1"/>
        <v>0.4316660897657782</v>
      </c>
      <c r="CF12" s="60"/>
      <c r="CG12" s="69" t="s">
        <v>115</v>
      </c>
      <c r="CH12" s="70">
        <v>3658.75</v>
      </c>
      <c r="CI12" s="81">
        <v>35810.41</v>
      </c>
      <c r="CJ12" s="71">
        <f t="shared" si="2"/>
        <v>0.8607940559978463</v>
      </c>
      <c r="CK12" s="71">
        <v>365</v>
      </c>
      <c r="CL12" s="71">
        <f t="shared" si="30"/>
        <v>46056.345</v>
      </c>
      <c r="CM12" s="72" t="s">
        <v>114</v>
      </c>
      <c r="CN12" s="72">
        <v>365</v>
      </c>
      <c r="CO12" s="73">
        <f t="shared" si="31"/>
        <v>463875.0354</v>
      </c>
      <c r="CP12" s="72" t="s">
        <v>114</v>
      </c>
      <c r="CQ12" s="72">
        <v>437440.73</v>
      </c>
      <c r="CR12" s="72">
        <f t="shared" si="32"/>
        <v>391384.385</v>
      </c>
      <c r="CS12" s="72">
        <v>448188.44</v>
      </c>
      <c r="CT12" s="72">
        <v>365</v>
      </c>
      <c r="CU12" s="73">
        <f t="shared" si="33"/>
        <v>410562.219865</v>
      </c>
      <c r="CV12" s="72" t="s">
        <v>114</v>
      </c>
      <c r="CW12" s="73"/>
      <c r="CX12" s="73"/>
      <c r="CY12" s="73"/>
      <c r="CZ12" s="73"/>
      <c r="DA12" s="73"/>
      <c r="DB12" s="73"/>
      <c r="DC12" s="73">
        <v>10245.79</v>
      </c>
      <c r="DD12" s="73"/>
      <c r="DE12" s="73">
        <v>3</v>
      </c>
      <c r="DF12" s="73">
        <f t="shared" si="34"/>
        <v>12212.98168</v>
      </c>
      <c r="DG12" s="73">
        <v>172664.28</v>
      </c>
      <c r="DH12" s="73" t="s">
        <v>116</v>
      </c>
      <c r="DI12" s="73">
        <v>365</v>
      </c>
      <c r="DJ12" s="73">
        <f t="shared" si="35"/>
        <v>174390.9228</v>
      </c>
      <c r="DK12" s="73">
        <v>9304.77</v>
      </c>
      <c r="DL12" s="148" t="s">
        <v>114</v>
      </c>
      <c r="DM12" s="73">
        <v>3</v>
      </c>
      <c r="DN12" s="73">
        <f t="shared" si="36"/>
        <v>9397.817700000001</v>
      </c>
      <c r="DO12" s="73">
        <f t="shared" si="3"/>
        <v>136740.9924</v>
      </c>
      <c r="DP12" s="74" t="s">
        <v>114</v>
      </c>
      <c r="DQ12" s="75">
        <v>0</v>
      </c>
      <c r="DR12" s="75">
        <v>0</v>
      </c>
      <c r="DS12" s="75">
        <f t="shared" si="4"/>
        <v>0</v>
      </c>
      <c r="DT12" s="74" t="s">
        <v>114</v>
      </c>
      <c r="DU12" s="75"/>
      <c r="DV12" s="75"/>
      <c r="DW12" s="71">
        <f t="shared" si="5"/>
        <v>0</v>
      </c>
      <c r="DX12" s="74" t="s">
        <v>114</v>
      </c>
      <c r="DY12" s="76">
        <v>355902.98</v>
      </c>
      <c r="DZ12" s="76"/>
      <c r="EA12" s="73">
        <f t="shared" si="6"/>
        <v>0</v>
      </c>
      <c r="EB12" s="74" t="s">
        <v>114</v>
      </c>
      <c r="EC12" s="76">
        <v>106950.43</v>
      </c>
      <c r="ED12" s="76">
        <v>106950.43</v>
      </c>
      <c r="EE12" s="76">
        <f t="shared" si="7"/>
        <v>2.570824920195377</v>
      </c>
      <c r="EF12" s="77" t="s">
        <v>116</v>
      </c>
      <c r="EG12" s="76">
        <v>141358.77</v>
      </c>
      <c r="EH12" s="76">
        <v>149562.71</v>
      </c>
      <c r="EI12" s="73">
        <f t="shared" si="8"/>
        <v>3.595119178108534</v>
      </c>
      <c r="EJ12" s="78" t="s">
        <v>114</v>
      </c>
      <c r="EK12" s="76">
        <v>155677.31</v>
      </c>
      <c r="EL12" s="76">
        <v>155677.31</v>
      </c>
      <c r="EM12" s="76">
        <f t="shared" si="9"/>
        <v>3.742099101957617</v>
      </c>
      <c r="EN12" s="79" t="s">
        <v>114</v>
      </c>
      <c r="EO12" s="82">
        <v>391649.52</v>
      </c>
      <c r="EP12" s="82"/>
      <c r="EQ12" s="73">
        <f t="shared" si="10"/>
        <v>0</v>
      </c>
      <c r="ER12" s="79" t="s">
        <v>114</v>
      </c>
      <c r="ES12" s="80"/>
      <c r="ET12" s="80" t="e">
        <f t="shared" si="11"/>
        <v>#VALUE!</v>
      </c>
      <c r="EU12" s="149" t="s">
        <v>116</v>
      </c>
    </row>
    <row r="13" spans="1:151" ht="12" customHeight="1" outlineLevel="2">
      <c r="A13" s="102" t="s">
        <v>3</v>
      </c>
      <c r="B13" s="103"/>
      <c r="C13" s="46">
        <v>3456.8</v>
      </c>
      <c r="D13" s="46">
        <v>140</v>
      </c>
      <c r="E13" s="46">
        <v>827.9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8"/>
      <c r="S13" s="48"/>
      <c r="T13" s="48"/>
      <c r="U13" s="48">
        <v>629765.54</v>
      </c>
      <c r="V13" s="48">
        <v>629765.54</v>
      </c>
      <c r="W13" s="48">
        <f t="shared" si="12"/>
        <v>629765.54</v>
      </c>
      <c r="X13" s="48" t="e">
        <f>W13+#REF!</f>
        <v>#REF!</v>
      </c>
      <c r="Y13" s="47">
        <v>3.771</v>
      </c>
      <c r="Z13" s="48">
        <f t="shared" si="13"/>
        <v>91249.1496</v>
      </c>
      <c r="AA13" s="48">
        <v>3.459</v>
      </c>
      <c r="AB13" s="48">
        <f t="shared" si="14"/>
        <v>59785.35600000001</v>
      </c>
      <c r="AC13" s="48">
        <v>210471.28</v>
      </c>
      <c r="AD13" s="48">
        <v>210471.28</v>
      </c>
      <c r="AE13" s="50">
        <v>3.595</v>
      </c>
      <c r="AF13" s="51"/>
      <c r="AG13" s="51">
        <v>3.802</v>
      </c>
      <c r="AH13" s="51"/>
      <c r="AI13" s="51">
        <v>155620.64</v>
      </c>
      <c r="AJ13" s="51">
        <v>155620.64</v>
      </c>
      <c r="AK13" s="50">
        <v>3.315</v>
      </c>
      <c r="AL13" s="51">
        <f t="shared" si="15"/>
        <v>80215.044</v>
      </c>
      <c r="AM13" s="51">
        <v>3.514</v>
      </c>
      <c r="AN13" s="51">
        <f t="shared" si="16"/>
        <v>60735.976</v>
      </c>
      <c r="AO13" s="51">
        <v>122337.2</v>
      </c>
      <c r="AP13" s="51">
        <f t="shared" si="17"/>
        <v>140951.02</v>
      </c>
      <c r="AQ13" s="50">
        <v>57</v>
      </c>
      <c r="AR13" s="51">
        <f t="shared" si="18"/>
        <v>47880</v>
      </c>
      <c r="AS13" s="51">
        <v>62.5</v>
      </c>
      <c r="AT13" s="51">
        <f t="shared" si="19"/>
        <v>52500</v>
      </c>
      <c r="AU13" s="52">
        <v>107214.27</v>
      </c>
      <c r="AV13" s="52">
        <v>107214.27</v>
      </c>
      <c r="AW13" s="50">
        <v>1.624</v>
      </c>
      <c r="AX13" s="51">
        <f t="shared" si="20"/>
        <v>39296.902400000006</v>
      </c>
      <c r="AY13" s="51">
        <v>1.549</v>
      </c>
      <c r="AZ13" s="51">
        <f t="shared" si="21"/>
        <v>26772.915999999997</v>
      </c>
      <c r="BA13" s="51">
        <v>451718.78</v>
      </c>
      <c r="BB13" s="51">
        <v>451718.78</v>
      </c>
      <c r="BC13" s="53">
        <v>0</v>
      </c>
      <c r="BD13" s="54">
        <f t="shared" si="22"/>
        <v>0</v>
      </c>
      <c r="BE13" s="54"/>
      <c r="BF13" s="54">
        <f t="shared" si="23"/>
        <v>0</v>
      </c>
      <c r="BG13" s="54"/>
      <c r="BH13" s="54">
        <f t="shared" si="24"/>
        <v>0</v>
      </c>
      <c r="BI13" s="53">
        <v>0</v>
      </c>
      <c r="BJ13" s="54">
        <f t="shared" si="25"/>
        <v>0</v>
      </c>
      <c r="BK13" s="54"/>
      <c r="BL13" s="54">
        <f t="shared" si="26"/>
        <v>0</v>
      </c>
      <c r="BM13" s="54"/>
      <c r="BN13" s="54">
        <f t="shared" si="27"/>
        <v>0</v>
      </c>
      <c r="BO13" s="54"/>
      <c r="BP13" s="54">
        <f t="shared" si="28"/>
        <v>0</v>
      </c>
      <c r="BQ13" s="54">
        <f t="shared" si="29"/>
        <v>0</v>
      </c>
      <c r="BR13" s="56">
        <v>0.039</v>
      </c>
      <c r="BS13" s="56">
        <v>1094.54</v>
      </c>
      <c r="BT13" s="58">
        <f t="shared" si="0"/>
        <v>1617.7824</v>
      </c>
      <c r="BU13" s="56">
        <v>0.0575</v>
      </c>
      <c r="BV13" s="56">
        <v>7488</v>
      </c>
      <c r="BW13" s="56">
        <v>7488</v>
      </c>
      <c r="BX13" s="25"/>
      <c r="BY13" s="25"/>
      <c r="BZ13" s="48">
        <v>629765.54</v>
      </c>
      <c r="CA13" s="48"/>
      <c r="CB13" s="48">
        <v>8</v>
      </c>
      <c r="CC13" s="59">
        <v>17376.5</v>
      </c>
      <c r="CD13" s="60">
        <v>0</v>
      </c>
      <c r="CE13" s="60">
        <f t="shared" si="1"/>
        <v>0</v>
      </c>
      <c r="CF13" s="60"/>
      <c r="CG13" s="69" t="s">
        <v>115</v>
      </c>
      <c r="CH13" s="70">
        <v>3648.2</v>
      </c>
      <c r="CI13" s="81">
        <v>35707.14</v>
      </c>
      <c r="CJ13" s="71">
        <f t="shared" si="2"/>
        <v>0.8607946655866696</v>
      </c>
      <c r="CK13" s="71">
        <v>365</v>
      </c>
      <c r="CL13" s="71">
        <f t="shared" si="30"/>
        <v>45923.5416</v>
      </c>
      <c r="CM13" s="72" t="s">
        <v>114</v>
      </c>
      <c r="CN13" s="72">
        <v>365</v>
      </c>
      <c r="CO13" s="73">
        <f t="shared" si="31"/>
        <v>430493.42879999994</v>
      </c>
      <c r="CP13" s="72" t="s">
        <v>114</v>
      </c>
      <c r="CQ13" s="72">
        <v>437472.54</v>
      </c>
      <c r="CR13" s="72">
        <f t="shared" si="32"/>
        <v>391548.9984</v>
      </c>
      <c r="CS13" s="72">
        <v>415935.68</v>
      </c>
      <c r="CT13" s="72">
        <v>365</v>
      </c>
      <c r="CU13" s="73">
        <f t="shared" si="33"/>
        <v>410734.8993216</v>
      </c>
      <c r="CV13" s="72" t="s">
        <v>114</v>
      </c>
      <c r="CW13" s="73"/>
      <c r="CX13" s="73"/>
      <c r="CY13" s="73"/>
      <c r="CZ13" s="73">
        <v>6</v>
      </c>
      <c r="DA13" s="73">
        <v>103724.11</v>
      </c>
      <c r="DB13" s="73"/>
      <c r="DC13" s="73">
        <v>11085.79</v>
      </c>
      <c r="DD13" s="73" t="s">
        <v>131</v>
      </c>
      <c r="DE13" s="73">
        <v>3</v>
      </c>
      <c r="DF13" s="73">
        <f t="shared" si="34"/>
        <v>13214.26168</v>
      </c>
      <c r="DG13" s="73">
        <v>170048.88</v>
      </c>
      <c r="DH13" s="73" t="s">
        <v>116</v>
      </c>
      <c r="DI13" s="73">
        <v>365</v>
      </c>
      <c r="DJ13" s="73">
        <f t="shared" si="35"/>
        <v>171749.3688</v>
      </c>
      <c r="DK13" s="73">
        <v>9455.17</v>
      </c>
      <c r="DL13" s="148" t="s">
        <v>114</v>
      </c>
      <c r="DM13" s="73">
        <v>3</v>
      </c>
      <c r="DN13" s="73">
        <f t="shared" si="36"/>
        <v>9549.7217</v>
      </c>
      <c r="DO13" s="73">
        <f t="shared" si="3"/>
        <v>136346.5624</v>
      </c>
      <c r="DP13" s="74" t="s">
        <v>114</v>
      </c>
      <c r="DQ13" s="75">
        <v>0</v>
      </c>
      <c r="DR13" s="75">
        <v>0</v>
      </c>
      <c r="DS13" s="75">
        <f t="shared" si="4"/>
        <v>0</v>
      </c>
      <c r="DT13" s="74" t="s">
        <v>114</v>
      </c>
      <c r="DU13" s="75"/>
      <c r="DV13" s="75"/>
      <c r="DW13" s="71">
        <f t="shared" si="5"/>
        <v>0</v>
      </c>
      <c r="DX13" s="74" t="s">
        <v>114</v>
      </c>
      <c r="DY13" s="76">
        <v>335854.6</v>
      </c>
      <c r="DZ13" s="76"/>
      <c r="EA13" s="73">
        <f t="shared" si="6"/>
        <v>0</v>
      </c>
      <c r="EB13" s="74" t="s">
        <v>114</v>
      </c>
      <c r="EC13" s="76">
        <v>107214.27</v>
      </c>
      <c r="ED13" s="76">
        <v>107214.27</v>
      </c>
      <c r="EE13" s="76">
        <f t="shared" si="7"/>
        <v>2.584622338579033</v>
      </c>
      <c r="EF13" s="77" t="s">
        <v>116</v>
      </c>
      <c r="EG13" s="76">
        <v>140951.02</v>
      </c>
      <c r="EH13" s="76">
        <v>122337.2</v>
      </c>
      <c r="EI13" s="73">
        <f t="shared" si="8"/>
        <v>2.9491919308801973</v>
      </c>
      <c r="EJ13" s="78" t="s">
        <v>114</v>
      </c>
      <c r="EK13" s="76">
        <v>155620.64</v>
      </c>
      <c r="EL13" s="76">
        <v>155620.64</v>
      </c>
      <c r="EM13" s="76">
        <f t="shared" si="9"/>
        <v>3.7515582812620534</v>
      </c>
      <c r="EN13" s="79" t="s">
        <v>114</v>
      </c>
      <c r="EO13" s="82">
        <v>390349.23</v>
      </c>
      <c r="EP13" s="82"/>
      <c r="EQ13" s="73">
        <f t="shared" si="10"/>
        <v>0</v>
      </c>
      <c r="ER13" s="79" t="s">
        <v>114</v>
      </c>
      <c r="ES13" s="80"/>
      <c r="ET13" s="80" t="e">
        <f t="shared" si="11"/>
        <v>#VALUE!</v>
      </c>
      <c r="EU13" s="149" t="s">
        <v>116</v>
      </c>
    </row>
    <row r="14" spans="1:151" ht="12" customHeight="1" outlineLevel="2">
      <c r="A14" s="102" t="s">
        <v>4</v>
      </c>
      <c r="B14" s="103"/>
      <c r="C14" s="46">
        <v>3512.4</v>
      </c>
      <c r="D14" s="46">
        <v>117</v>
      </c>
      <c r="E14" s="46">
        <v>890.4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  <c r="R14" s="48"/>
      <c r="S14" s="48"/>
      <c r="T14" s="48"/>
      <c r="U14" s="48">
        <v>492276.27</v>
      </c>
      <c r="V14" s="48">
        <v>492276.27</v>
      </c>
      <c r="W14" s="48">
        <f t="shared" si="12"/>
        <v>492276.27</v>
      </c>
      <c r="X14" s="48" t="e">
        <f>W14+#REF!</f>
        <v>#REF!</v>
      </c>
      <c r="Y14" s="47">
        <v>3.771</v>
      </c>
      <c r="Z14" s="48">
        <f t="shared" si="13"/>
        <v>92716.8228</v>
      </c>
      <c r="AA14" s="48">
        <v>3.459</v>
      </c>
      <c r="AB14" s="48">
        <f t="shared" si="14"/>
        <v>60746.958000000006</v>
      </c>
      <c r="AC14" s="48">
        <v>397032.04</v>
      </c>
      <c r="AD14" s="48">
        <v>397032.04</v>
      </c>
      <c r="AE14" s="50">
        <v>3.595</v>
      </c>
      <c r="AF14" s="51"/>
      <c r="AG14" s="51">
        <v>3.802</v>
      </c>
      <c r="AH14" s="51"/>
      <c r="AI14" s="51">
        <v>157084.43</v>
      </c>
      <c r="AJ14" s="51">
        <v>157084.43</v>
      </c>
      <c r="AK14" s="50">
        <v>3.315</v>
      </c>
      <c r="AL14" s="51">
        <f t="shared" si="15"/>
        <v>81505.242</v>
      </c>
      <c r="AM14" s="51">
        <v>3.514</v>
      </c>
      <c r="AN14" s="51">
        <f t="shared" si="16"/>
        <v>61712.868</v>
      </c>
      <c r="AO14" s="51">
        <v>140611.22</v>
      </c>
      <c r="AP14" s="51">
        <f t="shared" si="17"/>
        <v>143218.11</v>
      </c>
      <c r="AQ14" s="50">
        <v>57</v>
      </c>
      <c r="AR14" s="51">
        <f t="shared" si="18"/>
        <v>40014</v>
      </c>
      <c r="AS14" s="51">
        <v>62.5</v>
      </c>
      <c r="AT14" s="51">
        <f t="shared" si="19"/>
        <v>43875</v>
      </c>
      <c r="AU14" s="52">
        <v>104631.31</v>
      </c>
      <c r="AV14" s="52">
        <v>104631.31</v>
      </c>
      <c r="AW14" s="50">
        <v>1.624</v>
      </c>
      <c r="AX14" s="51">
        <f t="shared" si="20"/>
        <v>39928.963200000006</v>
      </c>
      <c r="AY14" s="51">
        <v>1.549</v>
      </c>
      <c r="AZ14" s="51">
        <f t="shared" si="21"/>
        <v>27203.537999999997</v>
      </c>
      <c r="BA14" s="51">
        <v>66654.31</v>
      </c>
      <c r="BB14" s="51">
        <v>66654.31</v>
      </c>
      <c r="BC14" s="53">
        <v>0</v>
      </c>
      <c r="BD14" s="54">
        <f t="shared" si="22"/>
        <v>0</v>
      </c>
      <c r="BE14" s="54"/>
      <c r="BF14" s="54">
        <f t="shared" si="23"/>
        <v>0</v>
      </c>
      <c r="BG14" s="54"/>
      <c r="BH14" s="54">
        <f t="shared" si="24"/>
        <v>0</v>
      </c>
      <c r="BI14" s="53">
        <v>0</v>
      </c>
      <c r="BJ14" s="54">
        <f t="shared" si="25"/>
        <v>0</v>
      </c>
      <c r="BK14" s="54"/>
      <c r="BL14" s="54">
        <f t="shared" si="26"/>
        <v>0</v>
      </c>
      <c r="BM14" s="54"/>
      <c r="BN14" s="54">
        <f t="shared" si="27"/>
        <v>0</v>
      </c>
      <c r="BO14" s="54"/>
      <c r="BP14" s="54">
        <f t="shared" si="28"/>
        <v>0</v>
      </c>
      <c r="BQ14" s="54">
        <f t="shared" si="29"/>
        <v>0</v>
      </c>
      <c r="BR14" s="56">
        <v>0.039</v>
      </c>
      <c r="BS14" s="56">
        <v>1112.14</v>
      </c>
      <c r="BT14" s="58">
        <f t="shared" si="0"/>
        <v>1643.8031999999998</v>
      </c>
      <c r="BU14" s="56">
        <v>0.0575</v>
      </c>
      <c r="BV14" s="56">
        <v>7488</v>
      </c>
      <c r="BW14" s="56">
        <v>7488</v>
      </c>
      <c r="BX14" s="25"/>
      <c r="BY14" s="25"/>
      <c r="BZ14" s="48">
        <v>492276.27</v>
      </c>
      <c r="CA14" s="48"/>
      <c r="CB14" s="48"/>
      <c r="CC14" s="59"/>
      <c r="CD14" s="60">
        <v>0</v>
      </c>
      <c r="CE14" s="60">
        <f t="shared" si="1"/>
        <v>0</v>
      </c>
      <c r="CF14" s="60"/>
      <c r="CG14" s="69" t="s">
        <v>115</v>
      </c>
      <c r="CH14" s="70">
        <v>3706.87</v>
      </c>
      <c r="CI14" s="81">
        <v>36281.44</v>
      </c>
      <c r="CJ14" s="71">
        <f t="shared" si="2"/>
        <v>0.8607941388604183</v>
      </c>
      <c r="CK14" s="71">
        <v>365</v>
      </c>
      <c r="CL14" s="71">
        <f t="shared" si="30"/>
        <v>46662.07956</v>
      </c>
      <c r="CM14" s="72" t="s">
        <v>114</v>
      </c>
      <c r="CN14" s="72">
        <v>365</v>
      </c>
      <c r="CO14" s="73">
        <f t="shared" si="31"/>
        <v>455835.41414999997</v>
      </c>
      <c r="CP14" s="72" t="s">
        <v>114</v>
      </c>
      <c r="CQ14" s="72">
        <v>443272.52</v>
      </c>
      <c r="CR14" s="72">
        <f t="shared" si="32"/>
        <v>396610.44044000003</v>
      </c>
      <c r="CS14" s="72">
        <v>440420.69</v>
      </c>
      <c r="CT14" s="72">
        <v>365</v>
      </c>
      <c r="CU14" s="73">
        <f t="shared" si="33"/>
        <v>416044.35202156</v>
      </c>
      <c r="CV14" s="72" t="s">
        <v>114</v>
      </c>
      <c r="CW14" s="73"/>
      <c r="CX14" s="73"/>
      <c r="CY14" s="73"/>
      <c r="CZ14" s="73">
        <v>8</v>
      </c>
      <c r="DA14" s="73">
        <v>175338.25</v>
      </c>
      <c r="DB14" s="73"/>
      <c r="DC14" s="73">
        <v>11109.79</v>
      </c>
      <c r="DD14" s="73" t="s">
        <v>131</v>
      </c>
      <c r="DE14" s="73">
        <v>3</v>
      </c>
      <c r="DF14" s="73">
        <f t="shared" si="34"/>
        <v>13242.86968</v>
      </c>
      <c r="DG14" s="73">
        <v>173395.66</v>
      </c>
      <c r="DH14" s="73" t="s">
        <v>116</v>
      </c>
      <c r="DI14" s="73">
        <v>365</v>
      </c>
      <c r="DJ14" s="73">
        <f t="shared" si="35"/>
        <v>175129.6166</v>
      </c>
      <c r="DK14" s="73">
        <v>9304.77</v>
      </c>
      <c r="DL14" s="148" t="s">
        <v>114</v>
      </c>
      <c r="DM14" s="73">
        <v>3</v>
      </c>
      <c r="DN14" s="73">
        <f t="shared" si="36"/>
        <v>9397.817700000001</v>
      </c>
      <c r="DO14" s="73">
        <f t="shared" si="3"/>
        <v>138539.5932</v>
      </c>
      <c r="DP14" s="74" t="s">
        <v>114</v>
      </c>
      <c r="DQ14" s="75">
        <v>0</v>
      </c>
      <c r="DR14" s="75">
        <v>0</v>
      </c>
      <c r="DS14" s="75">
        <f t="shared" si="4"/>
        <v>0</v>
      </c>
      <c r="DT14" s="74" t="s">
        <v>114</v>
      </c>
      <c r="DU14" s="75"/>
      <c r="DV14" s="75"/>
      <c r="DW14" s="71">
        <f t="shared" si="5"/>
        <v>0</v>
      </c>
      <c r="DX14" s="74" t="s">
        <v>114</v>
      </c>
      <c r="DY14" s="76">
        <v>349459.28</v>
      </c>
      <c r="DZ14" s="76"/>
      <c r="EA14" s="73">
        <f t="shared" si="6"/>
        <v>0</v>
      </c>
      <c r="EB14" s="74" t="s">
        <v>114</v>
      </c>
      <c r="EC14" s="76">
        <v>104631.31</v>
      </c>
      <c r="ED14" s="76">
        <v>104631.31</v>
      </c>
      <c r="EE14" s="76">
        <f t="shared" si="7"/>
        <v>2.4824267832061646</v>
      </c>
      <c r="EF14" s="77" t="s">
        <v>116</v>
      </c>
      <c r="EG14" s="76">
        <v>143218.11</v>
      </c>
      <c r="EH14" s="76">
        <v>140611.22</v>
      </c>
      <c r="EI14" s="73">
        <f t="shared" si="8"/>
        <v>3.33606698174088</v>
      </c>
      <c r="EJ14" s="78" t="s">
        <v>114</v>
      </c>
      <c r="EK14" s="76">
        <v>157084.43</v>
      </c>
      <c r="EL14" s="76">
        <v>157084.43</v>
      </c>
      <c r="EM14" s="76">
        <f t="shared" si="9"/>
        <v>3.7269015962494776</v>
      </c>
      <c r="EN14" s="79" t="s">
        <v>114</v>
      </c>
      <c r="EO14" s="82">
        <v>395560.56</v>
      </c>
      <c r="EP14" s="82"/>
      <c r="EQ14" s="73">
        <f t="shared" si="10"/>
        <v>0</v>
      </c>
      <c r="ER14" s="79" t="s">
        <v>114</v>
      </c>
      <c r="ES14" s="80"/>
      <c r="ET14" s="80" t="e">
        <f t="shared" si="11"/>
        <v>#VALUE!</v>
      </c>
      <c r="EU14" s="149" t="s">
        <v>116</v>
      </c>
    </row>
    <row r="15" spans="1:151" ht="12" customHeight="1" outlineLevel="2">
      <c r="A15" s="102" t="s">
        <v>5</v>
      </c>
      <c r="B15" s="103"/>
      <c r="C15" s="46">
        <v>3609.5</v>
      </c>
      <c r="D15" s="46">
        <v>158</v>
      </c>
      <c r="E15" s="46">
        <v>14580.18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48"/>
      <c r="S15" s="48"/>
      <c r="T15" s="48"/>
      <c r="U15" s="48">
        <v>935877.08</v>
      </c>
      <c r="V15" s="48">
        <v>935877.08</v>
      </c>
      <c r="W15" s="48">
        <f t="shared" si="12"/>
        <v>935877.08</v>
      </c>
      <c r="X15" s="48" t="e">
        <f>W15+#REF!</f>
        <v>#REF!</v>
      </c>
      <c r="Y15" s="47">
        <v>3.771</v>
      </c>
      <c r="Z15" s="48">
        <f t="shared" si="13"/>
        <v>95279.9715</v>
      </c>
      <c r="AA15" s="48">
        <v>3.459</v>
      </c>
      <c r="AB15" s="48">
        <f t="shared" si="14"/>
        <v>62426.302500000005</v>
      </c>
      <c r="AC15" s="48">
        <v>534580.31</v>
      </c>
      <c r="AD15" s="48">
        <v>534580.31</v>
      </c>
      <c r="AE15" s="50">
        <v>3.595</v>
      </c>
      <c r="AF15" s="51"/>
      <c r="AG15" s="51">
        <v>3.802</v>
      </c>
      <c r="AH15" s="51"/>
      <c r="AI15" s="51">
        <v>159477.67</v>
      </c>
      <c r="AJ15" s="51">
        <v>159477.67</v>
      </c>
      <c r="AK15" s="50">
        <v>3.315</v>
      </c>
      <c r="AL15" s="51">
        <f t="shared" si="15"/>
        <v>83758.4475</v>
      </c>
      <c r="AM15" s="51">
        <v>3.514</v>
      </c>
      <c r="AN15" s="51">
        <f t="shared" si="16"/>
        <v>63418.915</v>
      </c>
      <c r="AO15" s="51">
        <v>137179.85</v>
      </c>
      <c r="AP15" s="51">
        <f t="shared" si="17"/>
        <v>147177.3625</v>
      </c>
      <c r="AQ15" s="50">
        <v>57</v>
      </c>
      <c r="AR15" s="51">
        <f t="shared" si="18"/>
        <v>54036</v>
      </c>
      <c r="AS15" s="51">
        <v>62.5</v>
      </c>
      <c r="AT15" s="51">
        <f t="shared" si="19"/>
        <v>59250</v>
      </c>
      <c r="AU15" s="52">
        <v>120801.03</v>
      </c>
      <c r="AV15" s="52">
        <v>120801.03</v>
      </c>
      <c r="AW15" s="50">
        <v>1.624</v>
      </c>
      <c r="AX15" s="51">
        <f t="shared" si="20"/>
        <v>41032.796</v>
      </c>
      <c r="AY15" s="51">
        <v>1.549</v>
      </c>
      <c r="AZ15" s="51">
        <f t="shared" si="21"/>
        <v>27955.577499999996</v>
      </c>
      <c r="BA15" s="51">
        <v>75877.8</v>
      </c>
      <c r="BB15" s="51">
        <v>75877.8</v>
      </c>
      <c r="BC15" s="53">
        <v>0</v>
      </c>
      <c r="BD15" s="54">
        <f t="shared" si="22"/>
        <v>0</v>
      </c>
      <c r="BE15" s="54"/>
      <c r="BF15" s="54">
        <f t="shared" si="23"/>
        <v>0</v>
      </c>
      <c r="BG15" s="54"/>
      <c r="BH15" s="54">
        <f t="shared" si="24"/>
        <v>0</v>
      </c>
      <c r="BI15" s="53">
        <v>0</v>
      </c>
      <c r="BJ15" s="54">
        <f t="shared" si="25"/>
        <v>0</v>
      </c>
      <c r="BK15" s="54"/>
      <c r="BL15" s="54">
        <f t="shared" si="26"/>
        <v>0</v>
      </c>
      <c r="BM15" s="54"/>
      <c r="BN15" s="54">
        <f t="shared" si="27"/>
        <v>0</v>
      </c>
      <c r="BO15" s="54"/>
      <c r="BP15" s="54">
        <f t="shared" si="28"/>
        <v>0</v>
      </c>
      <c r="BQ15" s="54">
        <f t="shared" si="29"/>
        <v>0</v>
      </c>
      <c r="BR15" s="56">
        <v>0.039</v>
      </c>
      <c r="BS15" s="56">
        <v>1142.89</v>
      </c>
      <c r="BT15" s="58">
        <f t="shared" si="0"/>
        <v>1689.2459999999999</v>
      </c>
      <c r="BU15" s="56">
        <v>0.0575</v>
      </c>
      <c r="BV15" s="56">
        <v>7488</v>
      </c>
      <c r="BW15" s="56">
        <v>7488</v>
      </c>
      <c r="BX15" s="25"/>
      <c r="BY15" s="25"/>
      <c r="BZ15" s="48">
        <v>935877.08</v>
      </c>
      <c r="CA15" s="48"/>
      <c r="CB15" s="48"/>
      <c r="CC15" s="59"/>
      <c r="CD15" s="60">
        <v>0</v>
      </c>
      <c r="CE15" s="60">
        <f t="shared" si="1"/>
        <v>0</v>
      </c>
      <c r="CF15" s="60"/>
      <c r="CG15" s="69" t="s">
        <v>115</v>
      </c>
      <c r="CH15" s="70">
        <v>3809.35</v>
      </c>
      <c r="CI15" s="81">
        <v>37284.42</v>
      </c>
      <c r="CJ15" s="71">
        <f t="shared" si="2"/>
        <v>0.8607937387449784</v>
      </c>
      <c r="CK15" s="71">
        <v>365</v>
      </c>
      <c r="CL15" s="71">
        <f t="shared" si="30"/>
        <v>47952.097799999996</v>
      </c>
      <c r="CM15" s="72" t="s">
        <v>114</v>
      </c>
      <c r="CN15" s="72">
        <v>365</v>
      </c>
      <c r="CO15" s="73">
        <f t="shared" si="31"/>
        <v>461864.95155</v>
      </c>
      <c r="CP15" s="72" t="s">
        <v>114</v>
      </c>
      <c r="CQ15" s="72">
        <v>455387.02</v>
      </c>
      <c r="CR15" s="72">
        <f t="shared" si="32"/>
        <v>407434.92220000003</v>
      </c>
      <c r="CS15" s="72">
        <v>446246.33</v>
      </c>
      <c r="CT15" s="72">
        <v>365</v>
      </c>
      <c r="CU15" s="73">
        <f t="shared" si="33"/>
        <v>427399.2333878</v>
      </c>
      <c r="CV15" s="72" t="s">
        <v>114</v>
      </c>
      <c r="CW15" s="73"/>
      <c r="CX15" s="73"/>
      <c r="CY15" s="73"/>
      <c r="CZ15" s="73">
        <v>10</v>
      </c>
      <c r="DA15" s="73">
        <v>336452.66</v>
      </c>
      <c r="DB15" s="73"/>
      <c r="DC15" s="73">
        <v>9320.23</v>
      </c>
      <c r="DD15" s="73" t="s">
        <v>131</v>
      </c>
      <c r="DE15" s="73">
        <v>3</v>
      </c>
      <c r="DF15" s="73">
        <f t="shared" si="34"/>
        <v>11109.71416</v>
      </c>
      <c r="DG15" s="73">
        <v>176728.22</v>
      </c>
      <c r="DH15" s="73" t="s">
        <v>116</v>
      </c>
      <c r="DI15" s="73">
        <v>365</v>
      </c>
      <c r="DJ15" s="73">
        <f t="shared" si="35"/>
        <v>178495.50220000002</v>
      </c>
      <c r="DK15" s="73">
        <v>9304.77</v>
      </c>
      <c r="DL15" s="148" t="s">
        <v>114</v>
      </c>
      <c r="DM15" s="73">
        <v>3</v>
      </c>
      <c r="DN15" s="73">
        <f t="shared" si="36"/>
        <v>9397.817700000001</v>
      </c>
      <c r="DO15" s="73">
        <f t="shared" si="3"/>
        <v>142369.5085</v>
      </c>
      <c r="DP15" s="74" t="s">
        <v>114</v>
      </c>
      <c r="DQ15" s="75">
        <v>0</v>
      </c>
      <c r="DR15" s="75">
        <v>0</v>
      </c>
      <c r="DS15" s="75">
        <f t="shared" si="4"/>
        <v>0</v>
      </c>
      <c r="DT15" s="74" t="s">
        <v>114</v>
      </c>
      <c r="DU15" s="75"/>
      <c r="DV15" s="75"/>
      <c r="DW15" s="71">
        <f t="shared" si="5"/>
        <v>0</v>
      </c>
      <c r="DX15" s="74" t="s">
        <v>114</v>
      </c>
      <c r="DY15" s="76">
        <v>363314.45</v>
      </c>
      <c r="DZ15" s="76"/>
      <c r="EA15" s="73">
        <f t="shared" si="6"/>
        <v>0</v>
      </c>
      <c r="EB15" s="74" t="s">
        <v>114</v>
      </c>
      <c r="EC15" s="76">
        <v>120801.03</v>
      </c>
      <c r="ED15" s="76">
        <v>120801.03</v>
      </c>
      <c r="EE15" s="76">
        <f t="shared" si="7"/>
        <v>2.788960382324422</v>
      </c>
      <c r="EF15" s="77" t="s">
        <v>116</v>
      </c>
      <c r="EG15" s="76">
        <v>147177.363</v>
      </c>
      <c r="EH15" s="76">
        <v>137179.85</v>
      </c>
      <c r="EI15" s="73">
        <f t="shared" si="8"/>
        <v>3.1671018608302166</v>
      </c>
      <c r="EJ15" s="78" t="s">
        <v>114</v>
      </c>
      <c r="EK15" s="76">
        <v>159477.67</v>
      </c>
      <c r="EL15" s="76">
        <v>159477.67</v>
      </c>
      <c r="EM15" s="76">
        <f t="shared" si="9"/>
        <v>3.6818966154130304</v>
      </c>
      <c r="EN15" s="79" t="s">
        <v>114</v>
      </c>
      <c r="EO15" s="82">
        <v>407977.02</v>
      </c>
      <c r="EP15" s="82"/>
      <c r="EQ15" s="73">
        <f t="shared" si="10"/>
        <v>0</v>
      </c>
      <c r="ER15" s="79" t="s">
        <v>114</v>
      </c>
      <c r="ES15" s="80"/>
      <c r="ET15" s="80" t="e">
        <f t="shared" si="11"/>
        <v>#VALUE!</v>
      </c>
      <c r="EU15" s="149" t="s">
        <v>116</v>
      </c>
    </row>
    <row r="16" spans="1:151" ht="12" customHeight="1" outlineLevel="2">
      <c r="A16" s="102" t="s">
        <v>6</v>
      </c>
      <c r="B16" s="103"/>
      <c r="C16" s="46">
        <v>3486.2</v>
      </c>
      <c r="D16" s="46">
        <v>126</v>
      </c>
      <c r="E16" s="46">
        <v>11565.93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48"/>
      <c r="S16" s="48"/>
      <c r="T16" s="48"/>
      <c r="U16" s="48">
        <v>420720.77</v>
      </c>
      <c r="V16" s="48">
        <v>420720.77</v>
      </c>
      <c r="W16" s="48">
        <f t="shared" si="12"/>
        <v>420720.77</v>
      </c>
      <c r="X16" s="48" t="e">
        <f>W16+#REF!</f>
        <v>#REF!</v>
      </c>
      <c r="Y16" s="47">
        <v>3.771</v>
      </c>
      <c r="Z16" s="48">
        <f t="shared" si="13"/>
        <v>92025.2214</v>
      </c>
      <c r="AA16" s="48">
        <v>3.459</v>
      </c>
      <c r="AB16" s="48">
        <f t="shared" si="14"/>
        <v>60293.829000000005</v>
      </c>
      <c r="AC16" s="48">
        <v>155422.58</v>
      </c>
      <c r="AD16" s="48">
        <v>155422.58</v>
      </c>
      <c r="AE16" s="50">
        <v>3.595</v>
      </c>
      <c r="AF16" s="51"/>
      <c r="AG16" s="51">
        <v>3.802</v>
      </c>
      <c r="AH16" s="51"/>
      <c r="AI16" s="51">
        <v>140811.87</v>
      </c>
      <c r="AJ16" s="51">
        <v>140811.87</v>
      </c>
      <c r="AK16" s="50">
        <v>3.315</v>
      </c>
      <c r="AL16" s="51">
        <f t="shared" si="15"/>
        <v>80897.271</v>
      </c>
      <c r="AM16" s="51">
        <v>3.514</v>
      </c>
      <c r="AN16" s="51">
        <f t="shared" si="16"/>
        <v>61252.534</v>
      </c>
      <c r="AO16" s="51">
        <v>119800.95</v>
      </c>
      <c r="AP16" s="51">
        <f t="shared" si="17"/>
        <v>142149.805</v>
      </c>
      <c r="AQ16" s="50">
        <v>57</v>
      </c>
      <c r="AR16" s="51">
        <f t="shared" si="18"/>
        <v>43092</v>
      </c>
      <c r="AS16" s="51">
        <v>62.5</v>
      </c>
      <c r="AT16" s="51">
        <f t="shared" si="19"/>
        <v>47250</v>
      </c>
      <c r="AU16" s="52">
        <v>98309.46</v>
      </c>
      <c r="AV16" s="52">
        <v>98309.46</v>
      </c>
      <c r="AW16" s="50">
        <v>1.624</v>
      </c>
      <c r="AX16" s="51">
        <f t="shared" si="20"/>
        <v>39631.1216</v>
      </c>
      <c r="AY16" s="51">
        <v>1.549</v>
      </c>
      <c r="AZ16" s="51">
        <f t="shared" si="21"/>
        <v>27000.618999999995</v>
      </c>
      <c r="BA16" s="51">
        <v>158732.99</v>
      </c>
      <c r="BB16" s="51">
        <v>158732.99</v>
      </c>
      <c r="BC16" s="53">
        <v>0</v>
      </c>
      <c r="BD16" s="54">
        <f t="shared" si="22"/>
        <v>0</v>
      </c>
      <c r="BE16" s="54"/>
      <c r="BF16" s="54">
        <f t="shared" si="23"/>
        <v>0</v>
      </c>
      <c r="BG16" s="54"/>
      <c r="BH16" s="54">
        <f t="shared" si="24"/>
        <v>0</v>
      </c>
      <c r="BI16" s="53">
        <v>0</v>
      </c>
      <c r="BJ16" s="54">
        <f t="shared" si="25"/>
        <v>0</v>
      </c>
      <c r="BK16" s="54"/>
      <c r="BL16" s="54">
        <f t="shared" si="26"/>
        <v>0</v>
      </c>
      <c r="BM16" s="54"/>
      <c r="BN16" s="54">
        <f t="shared" si="27"/>
        <v>0</v>
      </c>
      <c r="BO16" s="54"/>
      <c r="BP16" s="54">
        <f t="shared" si="28"/>
        <v>0</v>
      </c>
      <c r="BQ16" s="54">
        <f t="shared" si="29"/>
        <v>0</v>
      </c>
      <c r="BR16" s="56">
        <v>0.039</v>
      </c>
      <c r="BS16" s="56">
        <v>1103.85</v>
      </c>
      <c r="BT16" s="58">
        <f t="shared" si="0"/>
        <v>1631.5415999999998</v>
      </c>
      <c r="BU16" s="56">
        <v>0.0575</v>
      </c>
      <c r="BV16" s="56">
        <v>7488</v>
      </c>
      <c r="BW16" s="56">
        <v>7488</v>
      </c>
      <c r="BX16" s="25"/>
      <c r="BY16" s="25"/>
      <c r="BZ16" s="48">
        <v>420720.77</v>
      </c>
      <c r="CA16" s="48"/>
      <c r="CB16" s="48">
        <v>4</v>
      </c>
      <c r="CC16" s="59">
        <v>8659.5</v>
      </c>
      <c r="CD16" s="60">
        <v>0</v>
      </c>
      <c r="CE16" s="60">
        <f t="shared" si="1"/>
        <v>0</v>
      </c>
      <c r="CF16" s="60"/>
      <c r="CG16" s="69" t="s">
        <v>115</v>
      </c>
      <c r="CH16" s="70">
        <v>3679.23</v>
      </c>
      <c r="CI16" s="81">
        <v>36010.77</v>
      </c>
      <c r="CJ16" s="71">
        <f t="shared" si="2"/>
        <v>0.860793270609833</v>
      </c>
      <c r="CK16" s="71">
        <v>365</v>
      </c>
      <c r="CL16" s="71">
        <f t="shared" si="30"/>
        <v>46314.14724</v>
      </c>
      <c r="CM16" s="72" t="s">
        <v>114</v>
      </c>
      <c r="CN16" s="72">
        <v>365</v>
      </c>
      <c r="CO16" s="73">
        <f t="shared" si="31"/>
        <v>430441.87544999993</v>
      </c>
      <c r="CP16" s="72" t="s">
        <v>114</v>
      </c>
      <c r="CQ16" s="72">
        <v>440431.04</v>
      </c>
      <c r="CR16" s="72">
        <f t="shared" si="32"/>
        <v>394116.89275999996</v>
      </c>
      <c r="CS16" s="72">
        <v>415885.87</v>
      </c>
      <c r="CT16" s="72">
        <v>365</v>
      </c>
      <c r="CU16" s="73">
        <f t="shared" si="33"/>
        <v>413428.62050523993</v>
      </c>
      <c r="CV16" s="72" t="s">
        <v>114</v>
      </c>
      <c r="CW16" s="73"/>
      <c r="CX16" s="73"/>
      <c r="CY16" s="73"/>
      <c r="CZ16" s="73">
        <v>12</v>
      </c>
      <c r="DA16" s="73">
        <v>201663.91</v>
      </c>
      <c r="DB16" s="73"/>
      <c r="DC16" s="73">
        <v>9327.77</v>
      </c>
      <c r="DD16" s="73" t="s">
        <v>131</v>
      </c>
      <c r="DE16" s="73">
        <v>3</v>
      </c>
      <c r="DF16" s="73">
        <f t="shared" si="34"/>
        <v>11118.70184</v>
      </c>
      <c r="DG16" s="73">
        <v>152938.26</v>
      </c>
      <c r="DH16" s="73" t="s">
        <v>116</v>
      </c>
      <c r="DI16" s="73">
        <v>365</v>
      </c>
      <c r="DJ16" s="73">
        <f t="shared" si="35"/>
        <v>154467.64260000002</v>
      </c>
      <c r="DK16" s="73">
        <v>9455.17</v>
      </c>
      <c r="DL16" s="148" t="s">
        <v>114</v>
      </c>
      <c r="DM16" s="73">
        <v>3</v>
      </c>
      <c r="DN16" s="73">
        <f t="shared" si="36"/>
        <v>9549.7217</v>
      </c>
      <c r="DO16" s="73">
        <f t="shared" si="3"/>
        <v>137506.1866</v>
      </c>
      <c r="DP16" s="74" t="s">
        <v>114</v>
      </c>
      <c r="DQ16" s="75">
        <v>0</v>
      </c>
      <c r="DR16" s="75">
        <v>0</v>
      </c>
      <c r="DS16" s="75">
        <f t="shared" si="4"/>
        <v>0</v>
      </c>
      <c r="DT16" s="74" t="s">
        <v>114</v>
      </c>
      <c r="DU16" s="75"/>
      <c r="DV16" s="75"/>
      <c r="DW16" s="71">
        <f t="shared" si="5"/>
        <v>0</v>
      </c>
      <c r="DX16" s="74" t="s">
        <v>114</v>
      </c>
      <c r="DY16" s="76">
        <v>338952.93</v>
      </c>
      <c r="DZ16" s="76"/>
      <c r="EA16" s="73">
        <f t="shared" si="6"/>
        <v>0</v>
      </c>
      <c r="EB16" s="74" t="s">
        <v>114</v>
      </c>
      <c r="EC16" s="76">
        <v>98309.46</v>
      </c>
      <c r="ED16" s="76">
        <v>98309.46</v>
      </c>
      <c r="EE16" s="76">
        <f t="shared" si="7"/>
        <v>2.3499670127932992</v>
      </c>
      <c r="EF16" s="77" t="s">
        <v>116</v>
      </c>
      <c r="EG16" s="76">
        <v>142149.805</v>
      </c>
      <c r="EH16" s="76">
        <v>119800.95</v>
      </c>
      <c r="EI16" s="73">
        <f t="shared" si="8"/>
        <v>2.863694710573117</v>
      </c>
      <c r="EJ16" s="78" t="s">
        <v>114</v>
      </c>
      <c r="EK16" s="76">
        <v>140811.87</v>
      </c>
      <c r="EL16" s="76">
        <v>140811.87</v>
      </c>
      <c r="EM16" s="76">
        <f t="shared" si="9"/>
        <v>3.3659349721760083</v>
      </c>
      <c r="EN16" s="79" t="s">
        <v>114</v>
      </c>
      <c r="EO16" s="82">
        <v>392608.06</v>
      </c>
      <c r="EP16" s="82"/>
      <c r="EQ16" s="73">
        <f t="shared" si="10"/>
        <v>0</v>
      </c>
      <c r="ER16" s="79" t="s">
        <v>114</v>
      </c>
      <c r="ES16" s="80"/>
      <c r="ET16" s="80" t="e">
        <f t="shared" si="11"/>
        <v>#VALUE!</v>
      </c>
      <c r="EU16" s="149" t="s">
        <v>116</v>
      </c>
    </row>
    <row r="17" spans="1:151" ht="12" customHeight="1" outlineLevel="2">
      <c r="A17" s="102" t="s">
        <v>7</v>
      </c>
      <c r="B17" s="103"/>
      <c r="C17" s="46">
        <v>3898.5</v>
      </c>
      <c r="D17" s="46">
        <v>123</v>
      </c>
      <c r="E17" s="46">
        <v>14338.4</v>
      </c>
      <c r="F17" s="46"/>
      <c r="G17" s="46"/>
      <c r="H17" s="61"/>
      <c r="I17" s="46"/>
      <c r="J17" s="46"/>
      <c r="K17" s="46"/>
      <c r="L17" s="46"/>
      <c r="M17" s="46"/>
      <c r="N17" s="46"/>
      <c r="O17" s="46"/>
      <c r="P17" s="46"/>
      <c r="Q17" s="47"/>
      <c r="R17" s="48"/>
      <c r="S17" s="48"/>
      <c r="T17" s="48"/>
      <c r="U17" s="48">
        <v>520524.27</v>
      </c>
      <c r="V17" s="48">
        <v>520524.27</v>
      </c>
      <c r="W17" s="48">
        <f t="shared" si="12"/>
        <v>520524.27</v>
      </c>
      <c r="X17" s="48" t="e">
        <f>W17+#REF!</f>
        <v>#REF!</v>
      </c>
      <c r="Y17" s="47">
        <v>3.179</v>
      </c>
      <c r="Z17" s="48">
        <f t="shared" si="13"/>
        <v>86753.3205</v>
      </c>
      <c r="AA17" s="48">
        <v>3.459</v>
      </c>
      <c r="AB17" s="48">
        <f t="shared" si="14"/>
        <v>67424.55750000001</v>
      </c>
      <c r="AC17" s="48">
        <v>181366.99</v>
      </c>
      <c r="AD17" s="48">
        <v>181366.99</v>
      </c>
      <c r="AE17" s="50">
        <v>3.595</v>
      </c>
      <c r="AF17" s="51"/>
      <c r="AG17" s="51">
        <v>3.802</v>
      </c>
      <c r="AH17" s="51"/>
      <c r="AI17" s="51">
        <v>211601.58</v>
      </c>
      <c r="AJ17" s="51">
        <v>211601.58</v>
      </c>
      <c r="AK17" s="50">
        <v>4.874</v>
      </c>
      <c r="AL17" s="51">
        <f t="shared" si="15"/>
        <v>133009.023</v>
      </c>
      <c r="AM17" s="51">
        <v>4.217</v>
      </c>
      <c r="AN17" s="51">
        <f t="shared" si="16"/>
        <v>82199.87249999998</v>
      </c>
      <c r="AO17" s="51">
        <v>215597.51</v>
      </c>
      <c r="AP17" s="51">
        <f t="shared" si="17"/>
        <v>215208.89549999998</v>
      </c>
      <c r="AQ17" s="50">
        <v>57</v>
      </c>
      <c r="AR17" s="51">
        <f t="shared" si="18"/>
        <v>42066</v>
      </c>
      <c r="AS17" s="51">
        <v>62.5</v>
      </c>
      <c r="AT17" s="51">
        <f t="shared" si="19"/>
        <v>46125</v>
      </c>
      <c r="AU17" s="52">
        <v>96561.37</v>
      </c>
      <c r="AV17" s="52">
        <v>96561.37</v>
      </c>
      <c r="AW17" s="50">
        <v>1.632</v>
      </c>
      <c r="AX17" s="51">
        <f t="shared" si="20"/>
        <v>44536.464</v>
      </c>
      <c r="AY17" s="51">
        <v>1.549</v>
      </c>
      <c r="AZ17" s="51">
        <f t="shared" si="21"/>
        <v>30193.882499999996</v>
      </c>
      <c r="BA17" s="51">
        <v>79099.52</v>
      </c>
      <c r="BB17" s="51">
        <v>79099.52</v>
      </c>
      <c r="BC17" s="53">
        <v>0.989</v>
      </c>
      <c r="BD17" s="54">
        <f t="shared" si="22"/>
        <v>26989.3155</v>
      </c>
      <c r="BE17" s="54">
        <v>1.06</v>
      </c>
      <c r="BF17" s="54">
        <f t="shared" si="23"/>
        <v>20662.050000000003</v>
      </c>
      <c r="BG17" s="54">
        <v>48919.44</v>
      </c>
      <c r="BH17" s="54">
        <f t="shared" si="24"/>
        <v>47651.3655</v>
      </c>
      <c r="BI17" s="53">
        <v>6.16</v>
      </c>
      <c r="BJ17" s="54">
        <f t="shared" si="25"/>
        <v>144088.56</v>
      </c>
      <c r="BK17" s="54">
        <v>6.16</v>
      </c>
      <c r="BL17" s="54">
        <f t="shared" si="26"/>
        <v>144088.56</v>
      </c>
      <c r="BM17" s="54">
        <v>29.9662</v>
      </c>
      <c r="BN17" s="54">
        <v>132239.04</v>
      </c>
      <c r="BO17" s="54">
        <v>44037.48</v>
      </c>
      <c r="BP17" s="54">
        <f t="shared" si="28"/>
        <v>176276.52000000002</v>
      </c>
      <c r="BQ17" s="54">
        <f t="shared" si="29"/>
        <v>288177.12</v>
      </c>
      <c r="BR17" s="56">
        <v>0.039</v>
      </c>
      <c r="BS17" s="56">
        <v>1234.39</v>
      </c>
      <c r="BT17" s="58">
        <f t="shared" si="0"/>
        <v>1824.4979999999998</v>
      </c>
      <c r="BU17" s="56">
        <v>0.0575</v>
      </c>
      <c r="BV17" s="56">
        <v>7488</v>
      </c>
      <c r="BW17" s="56">
        <v>7488</v>
      </c>
      <c r="BX17" s="25"/>
      <c r="BY17" s="25"/>
      <c r="BZ17" s="48">
        <v>520524.27</v>
      </c>
      <c r="CA17" s="48"/>
      <c r="CB17" s="48">
        <v>1</v>
      </c>
      <c r="CC17" s="59">
        <v>2046</v>
      </c>
      <c r="CD17" s="60">
        <v>8552.44</v>
      </c>
      <c r="CE17" s="60">
        <f t="shared" si="1"/>
        <v>0.18281475781283402</v>
      </c>
      <c r="CF17" s="60"/>
      <c r="CG17" s="69" t="s">
        <v>115</v>
      </c>
      <c r="CH17" s="70">
        <v>4114.35</v>
      </c>
      <c r="CI17" s="81">
        <v>40269.68</v>
      </c>
      <c r="CJ17" s="71">
        <f t="shared" si="2"/>
        <v>0.8607943226027105</v>
      </c>
      <c r="CK17" s="71">
        <v>365</v>
      </c>
      <c r="CL17" s="71">
        <f t="shared" si="30"/>
        <v>51791.4378</v>
      </c>
      <c r="CM17" s="72" t="s">
        <v>114</v>
      </c>
      <c r="CN17" s="72">
        <v>365</v>
      </c>
      <c r="CO17" s="73">
        <f t="shared" si="31"/>
        <v>635967.6732</v>
      </c>
      <c r="CP17" s="72" t="s">
        <v>114</v>
      </c>
      <c r="CQ17" s="72">
        <v>505954.57</v>
      </c>
      <c r="CR17" s="72">
        <f t="shared" si="32"/>
        <v>454163.1322</v>
      </c>
      <c r="CS17" s="72">
        <v>614461.52</v>
      </c>
      <c r="CT17" s="72">
        <v>365</v>
      </c>
      <c r="CU17" s="73">
        <f t="shared" si="33"/>
        <v>476417.1256778</v>
      </c>
      <c r="CV17" s="72" t="s">
        <v>114</v>
      </c>
      <c r="CW17" s="73">
        <v>365</v>
      </c>
      <c r="CX17" s="73">
        <v>350000</v>
      </c>
      <c r="CY17" s="73" t="s">
        <v>114</v>
      </c>
      <c r="CZ17" s="73">
        <v>9</v>
      </c>
      <c r="DA17" s="73">
        <v>173348.31</v>
      </c>
      <c r="DB17" s="73"/>
      <c r="DC17" s="73"/>
      <c r="DD17" s="73" t="s">
        <v>131</v>
      </c>
      <c r="DE17" s="73">
        <v>0</v>
      </c>
      <c r="DF17" s="73">
        <f t="shared" si="34"/>
        <v>0</v>
      </c>
      <c r="DG17" s="73">
        <v>236760.56</v>
      </c>
      <c r="DH17" s="73" t="s">
        <v>116</v>
      </c>
      <c r="DI17" s="73">
        <v>365</v>
      </c>
      <c r="DJ17" s="73">
        <f t="shared" si="35"/>
        <v>239128.1656</v>
      </c>
      <c r="DK17" s="73">
        <v>17189.57</v>
      </c>
      <c r="DL17" s="148" t="s">
        <v>114</v>
      </c>
      <c r="DM17" s="73">
        <v>3</v>
      </c>
      <c r="DN17" s="73">
        <f t="shared" si="36"/>
        <v>17361.4657</v>
      </c>
      <c r="DO17" s="73">
        <f t="shared" si="3"/>
        <v>153768.5355</v>
      </c>
      <c r="DP17" s="74" t="s">
        <v>114</v>
      </c>
      <c r="DQ17" s="75">
        <v>288177.12</v>
      </c>
      <c r="DR17" s="75">
        <v>176276.52</v>
      </c>
      <c r="DS17" s="75">
        <f t="shared" si="4"/>
        <v>3.7680415544440167</v>
      </c>
      <c r="DT17" s="74" t="s">
        <v>114</v>
      </c>
      <c r="DU17" s="75">
        <v>47651.366</v>
      </c>
      <c r="DV17" s="75">
        <v>48919.44</v>
      </c>
      <c r="DW17" s="71">
        <f t="shared" si="5"/>
        <v>1.045689367705528</v>
      </c>
      <c r="DX17" s="74" t="s">
        <v>114</v>
      </c>
      <c r="DY17" s="76">
        <v>501078.84</v>
      </c>
      <c r="DZ17" s="76"/>
      <c r="EA17" s="73">
        <f t="shared" si="6"/>
        <v>0</v>
      </c>
      <c r="EB17" s="74" t="s">
        <v>114</v>
      </c>
      <c r="EC17" s="76">
        <v>96561.37</v>
      </c>
      <c r="ED17" s="76">
        <v>96561.37</v>
      </c>
      <c r="EE17" s="76">
        <f t="shared" si="7"/>
        <v>2.064071010217605</v>
      </c>
      <c r="EF17" s="77" t="s">
        <v>116</v>
      </c>
      <c r="EG17" s="76">
        <v>215208.896</v>
      </c>
      <c r="EH17" s="76">
        <v>215597.51</v>
      </c>
      <c r="EI17" s="73">
        <f t="shared" si="8"/>
        <v>4.608556923603095</v>
      </c>
      <c r="EJ17" s="78" t="s">
        <v>114</v>
      </c>
      <c r="EK17" s="76">
        <v>211601.58</v>
      </c>
      <c r="EL17" s="76">
        <v>211601.58</v>
      </c>
      <c r="EM17" s="76">
        <f t="shared" si="9"/>
        <v>4.523140951648069</v>
      </c>
      <c r="EN17" s="79" t="s">
        <v>114</v>
      </c>
      <c r="EO17" s="82">
        <v>446327.43</v>
      </c>
      <c r="EP17" s="82"/>
      <c r="EQ17" s="73">
        <f t="shared" si="10"/>
        <v>0</v>
      </c>
      <c r="ER17" s="79" t="s">
        <v>114</v>
      </c>
      <c r="ES17" s="80"/>
      <c r="ET17" s="80" t="e">
        <f t="shared" si="11"/>
        <v>#VALUE!</v>
      </c>
      <c r="EU17" s="149" t="s">
        <v>116</v>
      </c>
    </row>
    <row r="18" spans="1:151" ht="12" customHeight="1" outlineLevel="2">
      <c r="A18" s="102" t="s">
        <v>8</v>
      </c>
      <c r="B18" s="103"/>
      <c r="C18" s="46">
        <v>6222</v>
      </c>
      <c r="D18" s="46">
        <v>258</v>
      </c>
      <c r="E18" s="46">
        <v>827.9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48"/>
      <c r="S18" s="48"/>
      <c r="T18" s="48"/>
      <c r="U18" s="48">
        <v>857282.23</v>
      </c>
      <c r="V18" s="48">
        <v>857282.23</v>
      </c>
      <c r="W18" s="48">
        <f t="shared" si="12"/>
        <v>857282.23</v>
      </c>
      <c r="X18" s="48" t="e">
        <f>W18+#REF!</f>
        <v>#REF!</v>
      </c>
      <c r="Y18" s="47">
        <v>3.179</v>
      </c>
      <c r="Z18" s="48">
        <f t="shared" si="13"/>
        <v>138458.166</v>
      </c>
      <c r="AA18" s="48">
        <v>3.459</v>
      </c>
      <c r="AB18" s="48">
        <f t="shared" si="14"/>
        <v>107609.49</v>
      </c>
      <c r="AC18" s="48">
        <v>277462.44</v>
      </c>
      <c r="AD18" s="48">
        <v>277462.44</v>
      </c>
      <c r="AE18" s="50">
        <v>3.595</v>
      </c>
      <c r="AF18" s="51"/>
      <c r="AG18" s="51">
        <v>3.802</v>
      </c>
      <c r="AH18" s="51"/>
      <c r="AI18" s="51">
        <v>351574.49</v>
      </c>
      <c r="AJ18" s="51">
        <v>351574.49</v>
      </c>
      <c r="AK18" s="50">
        <v>4.874</v>
      </c>
      <c r="AL18" s="51">
        <f t="shared" si="15"/>
        <v>212282.19599999997</v>
      </c>
      <c r="AM18" s="51">
        <v>4.217</v>
      </c>
      <c r="AN18" s="51">
        <f t="shared" si="16"/>
        <v>131190.87</v>
      </c>
      <c r="AO18" s="51">
        <v>203484.64</v>
      </c>
      <c r="AP18" s="51">
        <f t="shared" si="17"/>
        <v>343473.066</v>
      </c>
      <c r="AQ18" s="50">
        <v>57</v>
      </c>
      <c r="AR18" s="51">
        <f t="shared" si="18"/>
        <v>88236</v>
      </c>
      <c r="AS18" s="51">
        <v>62.5</v>
      </c>
      <c r="AT18" s="51">
        <f t="shared" si="19"/>
        <v>96750</v>
      </c>
      <c r="AU18" s="52">
        <v>197751.73</v>
      </c>
      <c r="AV18" s="52">
        <v>197751.73</v>
      </c>
      <c r="AW18" s="50">
        <v>1.632</v>
      </c>
      <c r="AX18" s="51">
        <f t="shared" si="20"/>
        <v>71080.128</v>
      </c>
      <c r="AY18" s="51">
        <v>1.549</v>
      </c>
      <c r="AZ18" s="51">
        <f t="shared" si="21"/>
        <v>48189.38999999999</v>
      </c>
      <c r="BA18" s="51">
        <v>400983.41</v>
      </c>
      <c r="BB18" s="51">
        <v>400983.41</v>
      </c>
      <c r="BC18" s="53">
        <v>0.989</v>
      </c>
      <c r="BD18" s="54">
        <f t="shared" si="22"/>
        <v>43074.906</v>
      </c>
      <c r="BE18" s="54">
        <v>1.06</v>
      </c>
      <c r="BF18" s="54">
        <f t="shared" si="23"/>
        <v>32976.600000000006</v>
      </c>
      <c r="BG18" s="54">
        <v>95680.65</v>
      </c>
      <c r="BH18" s="54">
        <f t="shared" si="24"/>
        <v>76051.50600000001</v>
      </c>
      <c r="BI18" s="53">
        <v>6.16</v>
      </c>
      <c r="BJ18" s="54">
        <f t="shared" si="25"/>
        <v>229965.12</v>
      </c>
      <c r="BK18" s="54">
        <v>6.16</v>
      </c>
      <c r="BL18" s="54">
        <f t="shared" si="26"/>
        <v>229965.12</v>
      </c>
      <c r="BM18" s="54">
        <v>29.9662</v>
      </c>
      <c r="BN18" s="54">
        <v>264478.08</v>
      </c>
      <c r="BO18" s="54">
        <v>85603.95</v>
      </c>
      <c r="BP18" s="54">
        <f t="shared" si="28"/>
        <v>350082.03</v>
      </c>
      <c r="BQ18" s="54">
        <f t="shared" si="29"/>
        <v>459930.24</v>
      </c>
      <c r="BR18" s="56">
        <v>0.039</v>
      </c>
      <c r="BS18" s="56">
        <v>1970.09</v>
      </c>
      <c r="BT18" s="58">
        <f t="shared" si="0"/>
        <v>2911.8959999999997</v>
      </c>
      <c r="BU18" s="56">
        <v>0.0575</v>
      </c>
      <c r="BV18" s="56">
        <v>12873.6</v>
      </c>
      <c r="BW18" s="56">
        <v>12873.6</v>
      </c>
      <c r="BX18" s="25"/>
      <c r="BY18" s="25"/>
      <c r="BZ18" s="48">
        <v>857282.23</v>
      </c>
      <c r="CA18" s="48"/>
      <c r="CB18" s="48">
        <v>12</v>
      </c>
      <c r="CC18" s="59">
        <v>73657</v>
      </c>
      <c r="CD18" s="60">
        <v>80209.5</v>
      </c>
      <c r="CE18" s="60">
        <f t="shared" si="1"/>
        <v>1.0742727418836386</v>
      </c>
      <c r="CF18" s="60"/>
      <c r="CG18" s="69" t="s">
        <v>115</v>
      </c>
      <c r="CH18" s="70">
        <v>6566.5</v>
      </c>
      <c r="CI18" s="81">
        <v>64270.33</v>
      </c>
      <c r="CJ18" s="71">
        <f t="shared" si="2"/>
        <v>0.8607940908603878</v>
      </c>
      <c r="CK18" s="71">
        <v>365</v>
      </c>
      <c r="CL18" s="71">
        <f t="shared" si="30"/>
        <v>82659.102</v>
      </c>
      <c r="CM18" s="72" t="s">
        <v>114</v>
      </c>
      <c r="CN18" s="72">
        <v>365</v>
      </c>
      <c r="CO18" s="73">
        <f t="shared" si="31"/>
        <v>873241.06095</v>
      </c>
      <c r="CP18" s="72" t="s">
        <v>114</v>
      </c>
      <c r="CQ18" s="72">
        <v>794971.19</v>
      </c>
      <c r="CR18" s="72">
        <f t="shared" si="32"/>
        <v>712312.088</v>
      </c>
      <c r="CS18" s="72">
        <v>843711.17</v>
      </c>
      <c r="CT18" s="72">
        <v>365</v>
      </c>
      <c r="CU18" s="73">
        <f t="shared" si="33"/>
        <v>747215.3803119999</v>
      </c>
      <c r="CV18" s="72" t="s">
        <v>114</v>
      </c>
      <c r="CW18" s="73">
        <v>365</v>
      </c>
      <c r="CX18" s="73">
        <v>500000</v>
      </c>
      <c r="CY18" s="73" t="s">
        <v>114</v>
      </c>
      <c r="CZ18" s="73">
        <v>15</v>
      </c>
      <c r="DA18" s="73">
        <v>621460.06</v>
      </c>
      <c r="DB18" s="73"/>
      <c r="DC18" s="73">
        <v>10222.73</v>
      </c>
      <c r="DD18" s="73" t="s">
        <v>131</v>
      </c>
      <c r="DE18" s="73">
        <v>3</v>
      </c>
      <c r="DF18" s="73">
        <f t="shared" si="34"/>
        <v>12185.494159999998</v>
      </c>
      <c r="DG18" s="73">
        <v>387818.21</v>
      </c>
      <c r="DH18" s="73" t="s">
        <v>116</v>
      </c>
      <c r="DI18" s="73">
        <v>365</v>
      </c>
      <c r="DJ18" s="73">
        <f t="shared" si="35"/>
        <v>391696.3921</v>
      </c>
      <c r="DK18" s="73">
        <v>16323.65</v>
      </c>
      <c r="DL18" s="148" t="s">
        <v>114</v>
      </c>
      <c r="DM18" s="73">
        <v>3</v>
      </c>
      <c r="DN18" s="73">
        <f t="shared" si="36"/>
        <v>16486.8865</v>
      </c>
      <c r="DO18" s="73">
        <f t="shared" si="3"/>
        <v>245414.346</v>
      </c>
      <c r="DP18" s="74" t="s">
        <v>114</v>
      </c>
      <c r="DQ18" s="75">
        <v>459930.24</v>
      </c>
      <c r="DR18" s="75">
        <v>350082.03</v>
      </c>
      <c r="DS18" s="75">
        <f t="shared" si="4"/>
        <v>4.688766072002572</v>
      </c>
      <c r="DT18" s="74" t="s">
        <v>114</v>
      </c>
      <c r="DU18" s="75">
        <v>76051.506</v>
      </c>
      <c r="DV18" s="75">
        <v>95680.65</v>
      </c>
      <c r="DW18" s="71">
        <f t="shared" si="5"/>
        <v>1.281483044037287</v>
      </c>
      <c r="DX18" s="74" t="s">
        <v>114</v>
      </c>
      <c r="DY18" s="76">
        <v>716794.68</v>
      </c>
      <c r="DZ18" s="76"/>
      <c r="EA18" s="73">
        <f t="shared" si="6"/>
        <v>0</v>
      </c>
      <c r="EB18" s="74" t="s">
        <v>114</v>
      </c>
      <c r="EC18" s="76">
        <v>197751.73</v>
      </c>
      <c r="ED18" s="76">
        <v>197751.73</v>
      </c>
      <c r="EE18" s="76">
        <f t="shared" si="7"/>
        <v>2.648555260902175</v>
      </c>
      <c r="EF18" s="77" t="s">
        <v>116</v>
      </c>
      <c r="EG18" s="76">
        <v>343473.066</v>
      </c>
      <c r="EH18" s="76">
        <v>203484.64</v>
      </c>
      <c r="EI18" s="73">
        <f t="shared" si="8"/>
        <v>2.725338047787421</v>
      </c>
      <c r="EJ18" s="78" t="s">
        <v>114</v>
      </c>
      <c r="EK18" s="76">
        <v>351574.49</v>
      </c>
      <c r="EL18" s="76">
        <v>351574.49</v>
      </c>
      <c r="EM18" s="76">
        <f t="shared" si="9"/>
        <v>4.708755089467481</v>
      </c>
      <c r="EN18" s="79" t="s">
        <v>114</v>
      </c>
      <c r="EO18" s="82">
        <v>704732.91</v>
      </c>
      <c r="EP18" s="82"/>
      <c r="EQ18" s="73">
        <f t="shared" si="10"/>
        <v>0</v>
      </c>
      <c r="ER18" s="79" t="s">
        <v>114</v>
      </c>
      <c r="ES18" s="80"/>
      <c r="ET18" s="80" t="e">
        <f t="shared" si="11"/>
        <v>#VALUE!</v>
      </c>
      <c r="EU18" s="149" t="s">
        <v>116</v>
      </c>
    </row>
    <row r="19" spans="1:151" ht="12" customHeight="1" outlineLevel="2">
      <c r="A19" s="102" t="s">
        <v>9</v>
      </c>
      <c r="B19" s="103"/>
      <c r="C19" s="46">
        <v>3858.3</v>
      </c>
      <c r="D19" s="46">
        <v>145</v>
      </c>
      <c r="E19" s="46">
        <v>827.9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  <c r="R19" s="48"/>
      <c r="S19" s="48"/>
      <c r="T19" s="48"/>
      <c r="U19" s="48">
        <v>503756.05</v>
      </c>
      <c r="V19" s="48">
        <v>503756.05</v>
      </c>
      <c r="W19" s="48">
        <f t="shared" si="12"/>
        <v>503756.05</v>
      </c>
      <c r="X19" s="48" t="e">
        <f>W19+#REF!</f>
        <v>#REF!</v>
      </c>
      <c r="Y19" s="47">
        <v>3.179</v>
      </c>
      <c r="Z19" s="48">
        <f t="shared" si="13"/>
        <v>85858.74990000001</v>
      </c>
      <c r="AA19" s="48">
        <v>3.459</v>
      </c>
      <c r="AB19" s="48">
        <f t="shared" si="14"/>
        <v>66729.2985</v>
      </c>
      <c r="AC19" s="48">
        <v>351800.46</v>
      </c>
      <c r="AD19" s="48">
        <v>351800.46</v>
      </c>
      <c r="AE19" s="50">
        <v>3.595</v>
      </c>
      <c r="AF19" s="51"/>
      <c r="AG19" s="51">
        <v>3.802</v>
      </c>
      <c r="AH19" s="51"/>
      <c r="AI19" s="51">
        <v>173034.61</v>
      </c>
      <c r="AJ19" s="51">
        <v>173034.61</v>
      </c>
      <c r="AK19" s="50">
        <v>4.874</v>
      </c>
      <c r="AL19" s="51">
        <f t="shared" si="15"/>
        <v>131637.47939999998</v>
      </c>
      <c r="AM19" s="51">
        <v>4.217</v>
      </c>
      <c r="AN19" s="51">
        <f t="shared" si="16"/>
        <v>81352.2555</v>
      </c>
      <c r="AO19" s="51">
        <v>203864.61</v>
      </c>
      <c r="AP19" s="51">
        <f t="shared" si="17"/>
        <v>212989.73489999998</v>
      </c>
      <c r="AQ19" s="50">
        <v>57</v>
      </c>
      <c r="AR19" s="51">
        <f t="shared" si="18"/>
        <v>49590</v>
      </c>
      <c r="AS19" s="51">
        <v>62.5</v>
      </c>
      <c r="AT19" s="51">
        <f t="shared" si="19"/>
        <v>54375</v>
      </c>
      <c r="AU19" s="52">
        <v>110584.82</v>
      </c>
      <c r="AV19" s="52">
        <v>110584.82</v>
      </c>
      <c r="AW19" s="50">
        <v>1.632</v>
      </c>
      <c r="AX19" s="51">
        <f t="shared" si="20"/>
        <v>44077.2192</v>
      </c>
      <c r="AY19" s="51">
        <v>1.549</v>
      </c>
      <c r="AZ19" s="51">
        <f t="shared" si="21"/>
        <v>29882.533499999998</v>
      </c>
      <c r="BA19" s="51">
        <v>81192.06</v>
      </c>
      <c r="BB19" s="51">
        <v>81192.06</v>
      </c>
      <c r="BC19" s="53">
        <v>0.989</v>
      </c>
      <c r="BD19" s="54">
        <f t="shared" si="22"/>
        <v>26711.0109</v>
      </c>
      <c r="BE19" s="54">
        <v>1.06</v>
      </c>
      <c r="BF19" s="54">
        <f t="shared" si="23"/>
        <v>20448.990000000005</v>
      </c>
      <c r="BG19" s="54">
        <v>55388</v>
      </c>
      <c r="BH19" s="54">
        <f t="shared" si="24"/>
        <v>47160.00090000001</v>
      </c>
      <c r="BI19" s="53">
        <v>6.16</v>
      </c>
      <c r="BJ19" s="54">
        <f t="shared" si="25"/>
        <v>142602.768</v>
      </c>
      <c r="BK19" s="54">
        <v>6.16</v>
      </c>
      <c r="BL19" s="54">
        <f t="shared" si="26"/>
        <v>142602.768</v>
      </c>
      <c r="BM19" s="54">
        <v>0</v>
      </c>
      <c r="BN19" s="54">
        <f t="shared" si="27"/>
        <v>0</v>
      </c>
      <c r="BO19" s="54"/>
      <c r="BP19" s="54">
        <f t="shared" si="28"/>
        <v>0</v>
      </c>
      <c r="BQ19" s="54">
        <f t="shared" si="29"/>
        <v>285205.536</v>
      </c>
      <c r="BR19" s="56">
        <v>0.039</v>
      </c>
      <c r="BS19" s="56">
        <v>1221.67</v>
      </c>
      <c r="BT19" s="58">
        <f t="shared" si="0"/>
        <v>1805.6843999999999</v>
      </c>
      <c r="BU19" s="56">
        <v>0.0575</v>
      </c>
      <c r="BV19" s="56">
        <v>3650.4</v>
      </c>
      <c r="BW19" s="56">
        <v>3650.4</v>
      </c>
      <c r="BX19" s="25"/>
      <c r="BY19" s="25"/>
      <c r="BZ19" s="48">
        <v>503756.05</v>
      </c>
      <c r="CA19" s="48"/>
      <c r="CB19" s="48">
        <v>2</v>
      </c>
      <c r="CC19" s="59">
        <v>3215</v>
      </c>
      <c r="CD19" s="60">
        <v>14050.68</v>
      </c>
      <c r="CE19" s="60">
        <f t="shared" si="1"/>
        <v>0.3034730321644248</v>
      </c>
      <c r="CF19" s="60"/>
      <c r="CG19" s="69" t="s">
        <v>115</v>
      </c>
      <c r="CH19" s="70">
        <v>4071.93</v>
      </c>
      <c r="CI19" s="81">
        <v>39854.41</v>
      </c>
      <c r="CJ19" s="71">
        <f t="shared" si="2"/>
        <v>0.860793829752309</v>
      </c>
      <c r="CK19" s="71">
        <v>365</v>
      </c>
      <c r="CL19" s="71">
        <f t="shared" si="30"/>
        <v>51257.45484</v>
      </c>
      <c r="CM19" s="72" t="s">
        <v>114</v>
      </c>
      <c r="CN19" s="72">
        <v>365</v>
      </c>
      <c r="CO19" s="73">
        <f t="shared" si="31"/>
        <v>613618.2557999999</v>
      </c>
      <c r="CP19" s="72" t="s">
        <v>114</v>
      </c>
      <c r="CQ19" s="72">
        <v>495557.2</v>
      </c>
      <c r="CR19" s="72">
        <f t="shared" si="32"/>
        <v>444299.74516</v>
      </c>
      <c r="CS19" s="72">
        <v>592867.88</v>
      </c>
      <c r="CT19" s="72">
        <v>365</v>
      </c>
      <c r="CU19" s="73">
        <f t="shared" si="33"/>
        <v>466070.43267283996</v>
      </c>
      <c r="CV19" s="72" t="s">
        <v>114</v>
      </c>
      <c r="CW19" s="73"/>
      <c r="CX19" s="73"/>
      <c r="CY19" s="73"/>
      <c r="CZ19" s="73">
        <v>12</v>
      </c>
      <c r="DA19" s="73">
        <v>353321.52</v>
      </c>
      <c r="DB19" s="73"/>
      <c r="DC19" s="73">
        <v>11969.33</v>
      </c>
      <c r="DD19" s="73" t="s">
        <v>131</v>
      </c>
      <c r="DE19" s="73">
        <v>3</v>
      </c>
      <c r="DF19" s="73">
        <f t="shared" si="34"/>
        <v>14267.441359999999</v>
      </c>
      <c r="DG19" s="73">
        <v>192463.08</v>
      </c>
      <c r="DH19" s="73" t="s">
        <v>116</v>
      </c>
      <c r="DI19" s="73">
        <v>365</v>
      </c>
      <c r="DJ19" s="73">
        <f t="shared" si="35"/>
        <v>194387.7108</v>
      </c>
      <c r="DK19" s="73">
        <v>9240.53</v>
      </c>
      <c r="DL19" s="148" t="s">
        <v>114</v>
      </c>
      <c r="DM19" s="73">
        <v>3</v>
      </c>
      <c r="DN19" s="73">
        <f t="shared" si="36"/>
        <v>9332.935300000001</v>
      </c>
      <c r="DO19" s="73">
        <f t="shared" si="3"/>
        <v>152182.9269</v>
      </c>
      <c r="DP19" s="74" t="s">
        <v>114</v>
      </c>
      <c r="DQ19" s="75">
        <v>0</v>
      </c>
      <c r="DR19" s="75">
        <v>0</v>
      </c>
      <c r="DS19" s="75">
        <f t="shared" si="4"/>
        <v>0</v>
      </c>
      <c r="DT19" s="74" t="s">
        <v>114</v>
      </c>
      <c r="DU19" s="75">
        <v>47160.001</v>
      </c>
      <c r="DV19" s="75">
        <v>55388</v>
      </c>
      <c r="DW19" s="71">
        <f t="shared" si="5"/>
        <v>1.1962954323579469</v>
      </c>
      <c r="DX19" s="74" t="s">
        <v>114</v>
      </c>
      <c r="DY19" s="76">
        <v>496874.67</v>
      </c>
      <c r="DZ19" s="76"/>
      <c r="EA19" s="73">
        <f t="shared" si="6"/>
        <v>0</v>
      </c>
      <c r="EB19" s="74" t="s">
        <v>114</v>
      </c>
      <c r="EC19" s="76">
        <v>110584.82</v>
      </c>
      <c r="ED19" s="76">
        <v>110584.82</v>
      </c>
      <c r="EE19" s="76">
        <f t="shared" si="7"/>
        <v>2.3884616713751305</v>
      </c>
      <c r="EF19" s="77" t="s">
        <v>116</v>
      </c>
      <c r="EG19" s="76">
        <v>212989.735</v>
      </c>
      <c r="EH19" s="76">
        <v>203864.61</v>
      </c>
      <c r="EI19" s="73">
        <f t="shared" si="8"/>
        <v>4.403161366404893</v>
      </c>
      <c r="EJ19" s="78" t="s">
        <v>114</v>
      </c>
      <c r="EK19" s="76">
        <v>173034.61</v>
      </c>
      <c r="EL19" s="76">
        <v>173034.61</v>
      </c>
      <c r="EM19" s="76">
        <f t="shared" si="9"/>
        <v>3.7372808836361435</v>
      </c>
      <c r="EN19" s="79" t="s">
        <v>114</v>
      </c>
      <c r="EO19" s="82">
        <v>436533.76</v>
      </c>
      <c r="EP19" s="82"/>
      <c r="EQ19" s="73">
        <f t="shared" si="10"/>
        <v>0</v>
      </c>
      <c r="ER19" s="79" t="s">
        <v>114</v>
      </c>
      <c r="ES19" s="80"/>
      <c r="ET19" s="80" t="e">
        <f t="shared" si="11"/>
        <v>#VALUE!</v>
      </c>
      <c r="EU19" s="149" t="s">
        <v>116</v>
      </c>
    </row>
    <row r="20" spans="1:151" ht="12" customHeight="1" outlineLevel="2">
      <c r="A20" s="102" t="s">
        <v>10</v>
      </c>
      <c r="B20" s="103"/>
      <c r="C20" s="46">
        <v>6136.7</v>
      </c>
      <c r="D20" s="46">
        <v>260</v>
      </c>
      <c r="E20" s="46">
        <v>827.9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48"/>
      <c r="S20" s="48"/>
      <c r="T20" s="48"/>
      <c r="U20" s="48">
        <v>820256.96</v>
      </c>
      <c r="V20" s="48">
        <v>820256.96</v>
      </c>
      <c r="W20" s="48">
        <f t="shared" si="12"/>
        <v>820256.96</v>
      </c>
      <c r="X20" s="48" t="e">
        <f>W20+#REF!</f>
        <v>#REF!</v>
      </c>
      <c r="Y20" s="47">
        <v>3.179</v>
      </c>
      <c r="Z20" s="48">
        <f t="shared" si="13"/>
        <v>136559.9851</v>
      </c>
      <c r="AA20" s="48">
        <v>3.459</v>
      </c>
      <c r="AB20" s="48">
        <f t="shared" si="14"/>
        <v>106134.2265</v>
      </c>
      <c r="AC20" s="48">
        <v>270162.68</v>
      </c>
      <c r="AD20" s="48">
        <v>270162.68</v>
      </c>
      <c r="AE20" s="50">
        <v>3.595</v>
      </c>
      <c r="AF20" s="51"/>
      <c r="AG20" s="51">
        <v>3.802</v>
      </c>
      <c r="AH20" s="51"/>
      <c r="AI20" s="51">
        <v>340822.66</v>
      </c>
      <c r="AJ20" s="51">
        <v>340822.66</v>
      </c>
      <c r="AK20" s="50">
        <v>4.874</v>
      </c>
      <c r="AL20" s="51">
        <f t="shared" si="15"/>
        <v>209371.93059999996</v>
      </c>
      <c r="AM20" s="51">
        <v>4.217</v>
      </c>
      <c r="AN20" s="51">
        <f t="shared" si="16"/>
        <v>129392.31949999998</v>
      </c>
      <c r="AO20" s="51">
        <v>216600.71</v>
      </c>
      <c r="AP20" s="51">
        <f t="shared" si="17"/>
        <v>338764.25009999995</v>
      </c>
      <c r="AQ20" s="50">
        <v>57</v>
      </c>
      <c r="AR20" s="51">
        <f t="shared" si="18"/>
        <v>88920</v>
      </c>
      <c r="AS20" s="51">
        <v>62.5</v>
      </c>
      <c r="AT20" s="51">
        <f t="shared" si="19"/>
        <v>97500</v>
      </c>
      <c r="AU20" s="52">
        <v>202964.78</v>
      </c>
      <c r="AV20" s="52">
        <v>202964.78</v>
      </c>
      <c r="AW20" s="50">
        <v>1.632</v>
      </c>
      <c r="AX20" s="51">
        <f t="shared" si="20"/>
        <v>70105.6608</v>
      </c>
      <c r="AY20" s="51">
        <v>1.549</v>
      </c>
      <c r="AZ20" s="51">
        <f t="shared" si="21"/>
        <v>47528.7415</v>
      </c>
      <c r="BA20" s="51">
        <v>168332.33</v>
      </c>
      <c r="BB20" s="51">
        <v>168332.33</v>
      </c>
      <c r="BC20" s="53">
        <v>0.989</v>
      </c>
      <c r="BD20" s="54">
        <f t="shared" si="22"/>
        <v>42484.3741</v>
      </c>
      <c r="BE20" s="54">
        <v>1.06</v>
      </c>
      <c r="BF20" s="54">
        <f t="shared" si="23"/>
        <v>32524.510000000002</v>
      </c>
      <c r="BG20" s="54">
        <v>90919.3</v>
      </c>
      <c r="BH20" s="54">
        <f t="shared" si="24"/>
        <v>75008.8841</v>
      </c>
      <c r="BI20" s="53">
        <v>6.16</v>
      </c>
      <c r="BJ20" s="54">
        <f t="shared" si="25"/>
        <v>226812.432</v>
      </c>
      <c r="BK20" s="54">
        <v>6.16</v>
      </c>
      <c r="BL20" s="54">
        <f t="shared" si="26"/>
        <v>226812.432</v>
      </c>
      <c r="BM20" s="54">
        <v>29.9662</v>
      </c>
      <c r="BN20" s="54">
        <v>264478.1</v>
      </c>
      <c r="BO20" s="54">
        <v>85603.95</v>
      </c>
      <c r="BP20" s="54">
        <f t="shared" si="28"/>
        <v>350082.05</v>
      </c>
      <c r="BQ20" s="54">
        <f t="shared" si="29"/>
        <v>453624.864</v>
      </c>
      <c r="BR20" s="56">
        <v>0.039</v>
      </c>
      <c r="BS20" s="56">
        <v>1943.08</v>
      </c>
      <c r="BT20" s="58">
        <f t="shared" si="0"/>
        <v>2871.9755999999998</v>
      </c>
      <c r="BU20" s="56">
        <v>0.0575</v>
      </c>
      <c r="BV20" s="56">
        <v>12873.6</v>
      </c>
      <c r="BW20" s="56">
        <v>12873.6</v>
      </c>
      <c r="BX20" s="25"/>
      <c r="BY20" s="25"/>
      <c r="BZ20" s="48">
        <v>820256.96</v>
      </c>
      <c r="CA20" s="48"/>
      <c r="CB20" s="48">
        <v>12</v>
      </c>
      <c r="CC20" s="59">
        <v>73149.5</v>
      </c>
      <c r="CD20" s="60">
        <v>63348.9</v>
      </c>
      <c r="CE20" s="60">
        <f t="shared" si="1"/>
        <v>0.8602465494484006</v>
      </c>
      <c r="CF20" s="60"/>
      <c r="CG20" s="69" t="s">
        <v>115</v>
      </c>
      <c r="CH20" s="70">
        <v>6476.48</v>
      </c>
      <c r="CI20" s="81">
        <v>63389.21</v>
      </c>
      <c r="CJ20" s="71">
        <f t="shared" si="2"/>
        <v>0.8607939391964194</v>
      </c>
      <c r="CK20" s="71">
        <v>365</v>
      </c>
      <c r="CL20" s="71">
        <f t="shared" si="30"/>
        <v>81525.93023999999</v>
      </c>
      <c r="CM20" s="72" t="s">
        <v>114</v>
      </c>
      <c r="CN20" s="72">
        <v>365</v>
      </c>
      <c r="CO20" s="73">
        <f t="shared" si="31"/>
        <v>873880.56675</v>
      </c>
      <c r="CP20" s="72" t="s">
        <v>114</v>
      </c>
      <c r="CQ20" s="72">
        <v>775197.95</v>
      </c>
      <c r="CR20" s="72">
        <f t="shared" si="32"/>
        <v>693672.0197599999</v>
      </c>
      <c r="CS20" s="72">
        <v>844329.05</v>
      </c>
      <c r="CT20" s="72">
        <v>365</v>
      </c>
      <c r="CU20" s="73">
        <f t="shared" si="33"/>
        <v>727661.9487282399</v>
      </c>
      <c r="CV20" s="72" t="s">
        <v>114</v>
      </c>
      <c r="CW20" s="73">
        <v>365</v>
      </c>
      <c r="CX20" s="73">
        <v>500000</v>
      </c>
      <c r="CY20" s="73" t="s">
        <v>114</v>
      </c>
      <c r="CZ20" s="73">
        <v>15</v>
      </c>
      <c r="DA20" s="73">
        <v>960190.23</v>
      </c>
      <c r="DB20" s="73"/>
      <c r="DC20" s="73">
        <v>10222.73</v>
      </c>
      <c r="DD20" s="73" t="s">
        <v>131</v>
      </c>
      <c r="DE20" s="73">
        <v>3</v>
      </c>
      <c r="DF20" s="73">
        <f t="shared" si="34"/>
        <v>12185.494159999998</v>
      </c>
      <c r="DG20" s="73">
        <v>364091.96</v>
      </c>
      <c r="DH20" s="73" t="s">
        <v>116</v>
      </c>
      <c r="DI20" s="73">
        <v>365</v>
      </c>
      <c r="DJ20" s="73">
        <f t="shared" si="35"/>
        <v>367732.87960000004</v>
      </c>
      <c r="DK20" s="73">
        <v>16323.65</v>
      </c>
      <c r="DL20" s="148" t="s">
        <v>114</v>
      </c>
      <c r="DM20" s="73">
        <v>3</v>
      </c>
      <c r="DN20" s="73">
        <f t="shared" si="36"/>
        <v>16486.8865</v>
      </c>
      <c r="DO20" s="73">
        <f t="shared" si="3"/>
        <v>242049.85809999998</v>
      </c>
      <c r="DP20" s="74" t="s">
        <v>114</v>
      </c>
      <c r="DQ20" s="75">
        <v>453624.864</v>
      </c>
      <c r="DR20" s="75">
        <v>350082.05</v>
      </c>
      <c r="DS20" s="75">
        <f t="shared" si="4"/>
        <v>4.753940092666525</v>
      </c>
      <c r="DT20" s="74" t="s">
        <v>114</v>
      </c>
      <c r="DU20" s="75">
        <v>75008.884</v>
      </c>
      <c r="DV20" s="75">
        <v>90919.3</v>
      </c>
      <c r="DW20" s="71">
        <f t="shared" si="5"/>
        <v>1.2346388667090349</v>
      </c>
      <c r="DX20" s="74" t="s">
        <v>114</v>
      </c>
      <c r="DY20" s="76">
        <v>686324.09</v>
      </c>
      <c r="DZ20" s="76"/>
      <c r="EA20" s="73">
        <f t="shared" si="6"/>
        <v>0</v>
      </c>
      <c r="EB20" s="74" t="s">
        <v>114</v>
      </c>
      <c r="EC20" s="76">
        <v>202964.78</v>
      </c>
      <c r="ED20" s="76">
        <v>202964.78</v>
      </c>
      <c r="EE20" s="76">
        <f t="shared" si="7"/>
        <v>2.756160748719453</v>
      </c>
      <c r="EF20" s="77" t="s">
        <v>116</v>
      </c>
      <c r="EG20" s="76">
        <v>338764.25</v>
      </c>
      <c r="EH20" s="76">
        <v>216600.71</v>
      </c>
      <c r="EI20" s="73">
        <f t="shared" si="8"/>
        <v>2.9413298950032862</v>
      </c>
      <c r="EJ20" s="78" t="s">
        <v>114</v>
      </c>
      <c r="EK20" s="76">
        <v>340822.66</v>
      </c>
      <c r="EL20" s="76">
        <v>340822.66</v>
      </c>
      <c r="EM20" s="76">
        <f t="shared" si="9"/>
        <v>4.628202182497651</v>
      </c>
      <c r="EN20" s="79" t="s">
        <v>114</v>
      </c>
      <c r="EO20" s="82">
        <v>693905.61</v>
      </c>
      <c r="EP20" s="82"/>
      <c r="EQ20" s="73">
        <f t="shared" si="10"/>
        <v>0</v>
      </c>
      <c r="ER20" s="79" t="s">
        <v>114</v>
      </c>
      <c r="ES20" s="80"/>
      <c r="ET20" s="80" t="e">
        <f t="shared" si="11"/>
        <v>#VALUE!</v>
      </c>
      <c r="EU20" s="149" t="s">
        <v>116</v>
      </c>
    </row>
    <row r="21" spans="1:151" ht="12" customHeight="1" outlineLevel="2">
      <c r="A21" s="102" t="s">
        <v>11</v>
      </c>
      <c r="B21" s="103"/>
      <c r="C21" s="46">
        <v>3910.3</v>
      </c>
      <c r="D21" s="46">
        <v>131</v>
      </c>
      <c r="E21" s="46">
        <v>827.9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48"/>
      <c r="S21" s="48"/>
      <c r="T21" s="48"/>
      <c r="U21" s="48">
        <v>561887.95</v>
      </c>
      <c r="V21" s="48">
        <v>561887.95</v>
      </c>
      <c r="W21" s="48">
        <f t="shared" si="12"/>
        <v>561887.95</v>
      </c>
      <c r="X21" s="48" t="e">
        <f>W21+#REF!</f>
        <v>#REF!</v>
      </c>
      <c r="Y21" s="47">
        <v>3.179</v>
      </c>
      <c r="Z21" s="48">
        <f t="shared" si="13"/>
        <v>87015.9059</v>
      </c>
      <c r="AA21" s="48">
        <v>3.459</v>
      </c>
      <c r="AB21" s="48">
        <f t="shared" si="14"/>
        <v>67628.63850000002</v>
      </c>
      <c r="AC21" s="48">
        <v>676781.05</v>
      </c>
      <c r="AD21" s="48">
        <v>676781.05</v>
      </c>
      <c r="AE21" s="50">
        <v>3.595</v>
      </c>
      <c r="AF21" s="51"/>
      <c r="AG21" s="51">
        <v>3.802</v>
      </c>
      <c r="AH21" s="51"/>
      <c r="AI21" s="51">
        <v>214015.4</v>
      </c>
      <c r="AJ21" s="51">
        <v>214015.4</v>
      </c>
      <c r="AK21" s="50">
        <v>4.874</v>
      </c>
      <c r="AL21" s="51">
        <f t="shared" si="15"/>
        <v>133411.61539999998</v>
      </c>
      <c r="AM21" s="51">
        <v>4.217</v>
      </c>
      <c r="AN21" s="51">
        <f t="shared" si="16"/>
        <v>82448.6755</v>
      </c>
      <c r="AO21" s="51">
        <v>221245.67</v>
      </c>
      <c r="AP21" s="51">
        <f t="shared" si="17"/>
        <v>215860.29089999996</v>
      </c>
      <c r="AQ21" s="50">
        <v>57</v>
      </c>
      <c r="AR21" s="51">
        <f t="shared" si="18"/>
        <v>44802</v>
      </c>
      <c r="AS21" s="51">
        <v>62.5</v>
      </c>
      <c r="AT21" s="51">
        <f t="shared" si="19"/>
        <v>49125</v>
      </c>
      <c r="AU21" s="52">
        <v>100065.45</v>
      </c>
      <c r="AV21" s="52">
        <v>100065.45</v>
      </c>
      <c r="AW21" s="50">
        <v>1.632</v>
      </c>
      <c r="AX21" s="51">
        <f t="shared" si="20"/>
        <v>44671.2672</v>
      </c>
      <c r="AY21" s="51">
        <v>1.549</v>
      </c>
      <c r="AZ21" s="51">
        <f t="shared" si="21"/>
        <v>30285.2735</v>
      </c>
      <c r="BA21" s="51">
        <v>92185.74</v>
      </c>
      <c r="BB21" s="51">
        <v>92185.74</v>
      </c>
      <c r="BC21" s="53">
        <v>0.989</v>
      </c>
      <c r="BD21" s="54">
        <f t="shared" si="22"/>
        <v>27071.0069</v>
      </c>
      <c r="BE21" s="54">
        <v>1.06</v>
      </c>
      <c r="BF21" s="54">
        <f t="shared" si="23"/>
        <v>20724.590000000004</v>
      </c>
      <c r="BG21" s="54">
        <v>47299.44</v>
      </c>
      <c r="BH21" s="54">
        <f t="shared" si="24"/>
        <v>47795.596900000004</v>
      </c>
      <c r="BI21" s="53">
        <v>6.16</v>
      </c>
      <c r="BJ21" s="54">
        <f t="shared" si="25"/>
        <v>144524.68800000002</v>
      </c>
      <c r="BK21" s="54">
        <v>6.16</v>
      </c>
      <c r="BL21" s="54">
        <f t="shared" si="26"/>
        <v>144524.68800000002</v>
      </c>
      <c r="BM21" s="54">
        <v>29.9662</v>
      </c>
      <c r="BN21" s="54">
        <v>121496.21</v>
      </c>
      <c r="BO21" s="54">
        <v>44037.48</v>
      </c>
      <c r="BP21" s="54">
        <f t="shared" si="28"/>
        <v>165533.69</v>
      </c>
      <c r="BQ21" s="54">
        <f t="shared" si="29"/>
        <v>289049.37600000005</v>
      </c>
      <c r="BR21" s="56">
        <v>0.039</v>
      </c>
      <c r="BS21" s="56">
        <v>1238.13</v>
      </c>
      <c r="BT21" s="58">
        <f t="shared" si="0"/>
        <v>1830.0203999999999</v>
      </c>
      <c r="BU21" s="56">
        <v>0.0575</v>
      </c>
      <c r="BV21" s="56">
        <v>7768.8</v>
      </c>
      <c r="BW21" s="56">
        <v>7768.8</v>
      </c>
      <c r="BX21" s="25"/>
      <c r="BY21" s="25"/>
      <c r="BZ21" s="48">
        <v>561887.95</v>
      </c>
      <c r="CA21" s="48"/>
      <c r="CB21" s="48"/>
      <c r="CC21" s="59"/>
      <c r="CD21" s="60">
        <v>4743.44</v>
      </c>
      <c r="CE21" s="60">
        <f t="shared" si="1"/>
        <v>0.10108857802896622</v>
      </c>
      <c r="CF21" s="60"/>
      <c r="CG21" s="69" t="s">
        <v>115</v>
      </c>
      <c r="CH21" s="70">
        <v>4126.81</v>
      </c>
      <c r="CI21" s="81">
        <v>40391.54</v>
      </c>
      <c r="CJ21" s="71">
        <f t="shared" si="2"/>
        <v>0.8607937157421851</v>
      </c>
      <c r="CK21" s="71">
        <v>365</v>
      </c>
      <c r="CL21" s="71">
        <f t="shared" si="30"/>
        <v>51948.28428</v>
      </c>
      <c r="CM21" s="72" t="s">
        <v>114</v>
      </c>
      <c r="CN21" s="72">
        <v>365</v>
      </c>
      <c r="CO21" s="73">
        <f t="shared" si="31"/>
        <v>646275.00015</v>
      </c>
      <c r="CP21" s="72" t="s">
        <v>114</v>
      </c>
      <c r="CQ21" s="72">
        <v>506833.93</v>
      </c>
      <c r="CR21" s="72">
        <f t="shared" si="32"/>
        <v>454885.64572</v>
      </c>
      <c r="CS21" s="72">
        <v>624420.29</v>
      </c>
      <c r="CT21" s="72">
        <v>365</v>
      </c>
      <c r="CU21" s="73">
        <f t="shared" si="33"/>
        <v>477175.04236027994</v>
      </c>
      <c r="CV21" s="72" t="s">
        <v>114</v>
      </c>
      <c r="CW21" s="73">
        <v>365</v>
      </c>
      <c r="CX21" s="73">
        <v>350000</v>
      </c>
      <c r="CY21" s="73" t="s">
        <v>114</v>
      </c>
      <c r="CZ21" s="73">
        <v>14</v>
      </c>
      <c r="DA21" s="73">
        <v>350736</v>
      </c>
      <c r="DB21" s="73"/>
      <c r="DC21" s="73"/>
      <c r="DD21" s="73" t="s">
        <v>131</v>
      </c>
      <c r="DE21" s="73">
        <v>0</v>
      </c>
      <c r="DF21" s="73">
        <f t="shared" si="34"/>
        <v>0</v>
      </c>
      <c r="DG21" s="73">
        <v>239953.89</v>
      </c>
      <c r="DH21" s="73" t="s">
        <v>116</v>
      </c>
      <c r="DI21" s="73">
        <v>365</v>
      </c>
      <c r="DJ21" s="73">
        <f t="shared" si="35"/>
        <v>242353.42890000003</v>
      </c>
      <c r="DK21" s="73">
        <v>20054.73</v>
      </c>
      <c r="DL21" s="148" t="s">
        <v>114</v>
      </c>
      <c r="DM21" s="73">
        <v>3</v>
      </c>
      <c r="DN21" s="73">
        <f t="shared" si="36"/>
        <v>20255.277299999998</v>
      </c>
      <c r="DO21" s="73">
        <f t="shared" si="3"/>
        <v>154233.9629</v>
      </c>
      <c r="DP21" s="74" t="s">
        <v>114</v>
      </c>
      <c r="DQ21" s="75">
        <v>289049.376</v>
      </c>
      <c r="DR21" s="75">
        <v>165533.69</v>
      </c>
      <c r="DS21" s="75">
        <f t="shared" si="4"/>
        <v>3.5277278384437682</v>
      </c>
      <c r="DT21" s="74" t="s">
        <v>114</v>
      </c>
      <c r="DU21" s="75">
        <v>47795.597</v>
      </c>
      <c r="DV21" s="75">
        <v>47299.44</v>
      </c>
      <c r="DW21" s="71">
        <f t="shared" si="5"/>
        <v>1.0080096156305143</v>
      </c>
      <c r="DX21" s="74" t="s">
        <v>114</v>
      </c>
      <c r="DY21" s="76">
        <v>505668.38</v>
      </c>
      <c r="DZ21" s="76"/>
      <c r="EA21" s="73">
        <f t="shared" si="6"/>
        <v>0</v>
      </c>
      <c r="EB21" s="74" t="s">
        <v>114</v>
      </c>
      <c r="EC21" s="76">
        <v>100065.45</v>
      </c>
      <c r="ED21" s="76">
        <v>100065.45</v>
      </c>
      <c r="EE21" s="76">
        <f t="shared" si="7"/>
        <v>2.132518604710636</v>
      </c>
      <c r="EF21" s="77" t="s">
        <v>116</v>
      </c>
      <c r="EG21" s="76">
        <v>215860.291</v>
      </c>
      <c r="EH21" s="76">
        <v>221245.67</v>
      </c>
      <c r="EI21" s="73">
        <f t="shared" si="8"/>
        <v>4.715019094869106</v>
      </c>
      <c r="EJ21" s="78" t="s">
        <v>114</v>
      </c>
      <c r="EK21" s="76">
        <v>214015.4</v>
      </c>
      <c r="EL21" s="76">
        <v>214015.4</v>
      </c>
      <c r="EM21" s="76">
        <f t="shared" si="9"/>
        <v>4.560933091237671</v>
      </c>
      <c r="EN21" s="79" t="s">
        <v>114</v>
      </c>
      <c r="EO21" s="82">
        <v>444879.27</v>
      </c>
      <c r="EP21" s="82"/>
      <c r="EQ21" s="73">
        <f t="shared" si="10"/>
        <v>0</v>
      </c>
      <c r="ER21" s="79" t="s">
        <v>114</v>
      </c>
      <c r="ES21" s="80"/>
      <c r="ET21" s="80" t="e">
        <f t="shared" si="11"/>
        <v>#VALUE!</v>
      </c>
      <c r="EU21" s="149" t="s">
        <v>116</v>
      </c>
    </row>
    <row r="22" spans="1:151" ht="12" customHeight="1" outlineLevel="2">
      <c r="A22" s="102" t="s">
        <v>12</v>
      </c>
      <c r="B22" s="103"/>
      <c r="C22" s="46">
        <v>3223.4</v>
      </c>
      <c r="D22" s="46">
        <v>146</v>
      </c>
      <c r="E22" s="46">
        <v>15864.38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  <c r="R22" s="48"/>
      <c r="S22" s="48"/>
      <c r="T22" s="48"/>
      <c r="U22" s="48">
        <v>427782.47</v>
      </c>
      <c r="V22" s="48">
        <v>427782.47</v>
      </c>
      <c r="W22" s="48">
        <f t="shared" si="12"/>
        <v>427782.47</v>
      </c>
      <c r="X22" s="48" t="e">
        <f>W22+#REF!</f>
        <v>#REF!</v>
      </c>
      <c r="Y22" s="47">
        <v>3.771</v>
      </c>
      <c r="Z22" s="48">
        <f t="shared" si="13"/>
        <v>85088.0898</v>
      </c>
      <c r="AA22" s="48">
        <v>3.459</v>
      </c>
      <c r="AB22" s="48">
        <f t="shared" si="14"/>
        <v>55748.70300000001</v>
      </c>
      <c r="AC22" s="48">
        <v>371618.61</v>
      </c>
      <c r="AD22" s="48">
        <v>371618.61</v>
      </c>
      <c r="AE22" s="50">
        <v>3.595</v>
      </c>
      <c r="AF22" s="51"/>
      <c r="AG22" s="51">
        <v>3.802</v>
      </c>
      <c r="AH22" s="51"/>
      <c r="AI22" s="51">
        <v>148430.34</v>
      </c>
      <c r="AJ22" s="51">
        <v>148430.34</v>
      </c>
      <c r="AK22" s="50">
        <v>3.315</v>
      </c>
      <c r="AL22" s="51">
        <f t="shared" si="15"/>
        <v>74798.997</v>
      </c>
      <c r="AM22" s="51">
        <v>3.514</v>
      </c>
      <c r="AN22" s="51">
        <f t="shared" si="16"/>
        <v>56635.138</v>
      </c>
      <c r="AO22" s="51">
        <v>151353.03</v>
      </c>
      <c r="AP22" s="51">
        <f t="shared" si="17"/>
        <v>131434.135</v>
      </c>
      <c r="AQ22" s="50">
        <v>57</v>
      </c>
      <c r="AR22" s="51">
        <f t="shared" si="18"/>
        <v>49932</v>
      </c>
      <c r="AS22" s="51">
        <v>62.5</v>
      </c>
      <c r="AT22" s="51">
        <f t="shared" si="19"/>
        <v>54750</v>
      </c>
      <c r="AU22" s="52">
        <v>110724.78</v>
      </c>
      <c r="AV22" s="52">
        <v>110724.78</v>
      </c>
      <c r="AW22" s="50">
        <v>1.624</v>
      </c>
      <c r="AX22" s="51">
        <f t="shared" si="20"/>
        <v>36643.6112</v>
      </c>
      <c r="AY22" s="51">
        <v>1.549</v>
      </c>
      <c r="AZ22" s="51">
        <f t="shared" si="21"/>
        <v>24965.232999999997</v>
      </c>
      <c r="BA22" s="51">
        <v>449175.56</v>
      </c>
      <c r="BB22" s="51">
        <v>449175.56</v>
      </c>
      <c r="BC22" s="53"/>
      <c r="BD22" s="54">
        <f t="shared" si="22"/>
        <v>0</v>
      </c>
      <c r="BE22" s="54"/>
      <c r="BF22" s="54">
        <f t="shared" si="23"/>
        <v>0</v>
      </c>
      <c r="BG22" s="54"/>
      <c r="BH22" s="54">
        <f t="shared" si="24"/>
        <v>0</v>
      </c>
      <c r="BI22" s="53"/>
      <c r="BJ22" s="54">
        <f t="shared" si="25"/>
        <v>0</v>
      </c>
      <c r="BK22" s="54"/>
      <c r="BL22" s="54">
        <f t="shared" si="26"/>
        <v>0</v>
      </c>
      <c r="BM22" s="54"/>
      <c r="BN22" s="54">
        <f t="shared" si="27"/>
        <v>0</v>
      </c>
      <c r="BO22" s="54"/>
      <c r="BP22" s="54">
        <f t="shared" si="28"/>
        <v>0</v>
      </c>
      <c r="BQ22" s="54">
        <f t="shared" si="29"/>
        <v>0</v>
      </c>
      <c r="BR22" s="56">
        <v>0.039</v>
      </c>
      <c r="BS22" s="56">
        <v>1020.63</v>
      </c>
      <c r="BT22" s="58">
        <f t="shared" si="0"/>
        <v>1508.5511999999999</v>
      </c>
      <c r="BU22" s="56">
        <v>0.0575</v>
      </c>
      <c r="BV22" s="56">
        <v>3276</v>
      </c>
      <c r="BW22" s="56">
        <v>3276</v>
      </c>
      <c r="BX22" s="25"/>
      <c r="BY22" s="25"/>
      <c r="BZ22" s="48">
        <v>427782.47</v>
      </c>
      <c r="CA22" s="48"/>
      <c r="CB22" s="48"/>
      <c r="CC22" s="59"/>
      <c r="CD22" s="60">
        <v>3341.8</v>
      </c>
      <c r="CE22" s="60">
        <f t="shared" si="1"/>
        <v>0.08639428346880106</v>
      </c>
      <c r="CF22" s="60"/>
      <c r="CG22" s="69" t="s">
        <v>115</v>
      </c>
      <c r="CH22" s="70">
        <v>3401.87</v>
      </c>
      <c r="CI22" s="81">
        <v>33296.2</v>
      </c>
      <c r="CJ22" s="71">
        <f t="shared" si="2"/>
        <v>0.8607939856466256</v>
      </c>
      <c r="CK22" s="71">
        <v>365</v>
      </c>
      <c r="CL22" s="71">
        <f t="shared" si="30"/>
        <v>42822.739559999995</v>
      </c>
      <c r="CM22" s="72" t="s">
        <v>114</v>
      </c>
      <c r="CN22" s="72">
        <v>365</v>
      </c>
      <c r="CO22" s="73">
        <f t="shared" si="31"/>
        <v>442723.50629999995</v>
      </c>
      <c r="CP22" s="72" t="s">
        <v>114</v>
      </c>
      <c r="CQ22" s="72">
        <v>404836.78</v>
      </c>
      <c r="CR22" s="72">
        <f t="shared" si="32"/>
        <v>362014.04044</v>
      </c>
      <c r="CS22" s="72">
        <v>427752.18</v>
      </c>
      <c r="CT22" s="72">
        <v>365</v>
      </c>
      <c r="CU22" s="73">
        <f t="shared" si="33"/>
        <v>379752.72842155996</v>
      </c>
      <c r="CV22" s="72" t="s">
        <v>114</v>
      </c>
      <c r="CW22" s="73">
        <v>365</v>
      </c>
      <c r="CX22" s="73"/>
      <c r="CY22" s="73"/>
      <c r="CZ22" s="73">
        <v>12</v>
      </c>
      <c r="DA22" s="73">
        <v>640711.54</v>
      </c>
      <c r="DB22" s="73"/>
      <c r="DC22" s="73">
        <v>12269.95</v>
      </c>
      <c r="DD22" s="73" t="s">
        <v>131</v>
      </c>
      <c r="DE22" s="73">
        <v>3</v>
      </c>
      <c r="DF22" s="73">
        <f t="shared" si="34"/>
        <v>14625.7804</v>
      </c>
      <c r="DG22" s="73">
        <v>159998.22</v>
      </c>
      <c r="DH22" s="73" t="s">
        <v>116</v>
      </c>
      <c r="DI22" s="73">
        <v>365</v>
      </c>
      <c r="DJ22" s="73">
        <f t="shared" si="35"/>
        <v>161598.2022</v>
      </c>
      <c r="DK22" s="73">
        <v>8381.97</v>
      </c>
      <c r="DL22" s="148" t="s">
        <v>114</v>
      </c>
      <c r="DM22" s="73">
        <v>3</v>
      </c>
      <c r="DN22" s="73">
        <f t="shared" si="36"/>
        <v>8465.7897</v>
      </c>
      <c r="DO22" s="73">
        <f t="shared" si="3"/>
        <v>127140.5662</v>
      </c>
      <c r="DP22" s="74" t="s">
        <v>114</v>
      </c>
      <c r="DQ22" s="75">
        <v>0</v>
      </c>
      <c r="DR22" s="75">
        <v>0</v>
      </c>
      <c r="DS22" s="75">
        <f t="shared" si="4"/>
        <v>0</v>
      </c>
      <c r="DT22" s="74" t="s">
        <v>114</v>
      </c>
      <c r="DU22" s="75"/>
      <c r="DV22" s="75"/>
      <c r="DW22" s="71">
        <f t="shared" si="5"/>
        <v>0</v>
      </c>
      <c r="DX22" s="74" t="s">
        <v>114</v>
      </c>
      <c r="DY22" s="76">
        <v>342559.69</v>
      </c>
      <c r="DZ22" s="76"/>
      <c r="EA22" s="73">
        <f t="shared" si="6"/>
        <v>0</v>
      </c>
      <c r="EB22" s="74" t="s">
        <v>114</v>
      </c>
      <c r="EC22" s="76">
        <v>110724.78</v>
      </c>
      <c r="ED22" s="76">
        <v>110724.78</v>
      </c>
      <c r="EE22" s="76">
        <f t="shared" si="7"/>
        <v>2.8625255940931935</v>
      </c>
      <c r="EF22" s="77" t="s">
        <v>116</v>
      </c>
      <c r="EG22" s="76">
        <v>131434.135</v>
      </c>
      <c r="EH22" s="76">
        <v>151353.03</v>
      </c>
      <c r="EI22" s="73">
        <f t="shared" si="8"/>
        <v>3.9128722777191784</v>
      </c>
      <c r="EJ22" s="78" t="s">
        <v>114</v>
      </c>
      <c r="EK22" s="76">
        <v>148430.34</v>
      </c>
      <c r="EL22" s="76">
        <v>148430.34</v>
      </c>
      <c r="EM22" s="76">
        <f t="shared" si="9"/>
        <v>3.8373130855618287</v>
      </c>
      <c r="EN22" s="79" t="s">
        <v>114</v>
      </c>
      <c r="EO22" s="82">
        <v>363324.36</v>
      </c>
      <c r="EP22" s="82"/>
      <c r="EQ22" s="73">
        <f t="shared" si="10"/>
        <v>0</v>
      </c>
      <c r="ER22" s="79" t="s">
        <v>114</v>
      </c>
      <c r="ES22" s="80"/>
      <c r="ET22" s="80" t="e">
        <f t="shared" si="11"/>
        <v>#VALUE!</v>
      </c>
      <c r="EU22" s="149" t="s">
        <v>116</v>
      </c>
    </row>
    <row r="23" spans="1:151" ht="12" customHeight="1" outlineLevel="2">
      <c r="A23" s="102" t="s">
        <v>13</v>
      </c>
      <c r="B23" s="103"/>
      <c r="C23" s="46">
        <v>3544.1</v>
      </c>
      <c r="D23" s="46">
        <v>122</v>
      </c>
      <c r="E23" s="46">
        <v>1477.9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48"/>
      <c r="S23" s="48"/>
      <c r="T23" s="48"/>
      <c r="U23" s="48">
        <v>580037.44</v>
      </c>
      <c r="V23" s="48">
        <v>580037.44</v>
      </c>
      <c r="W23" s="48">
        <f t="shared" si="12"/>
        <v>580037.44</v>
      </c>
      <c r="X23" s="48" t="e">
        <f>W23+#REF!</f>
        <v>#REF!</v>
      </c>
      <c r="Y23" s="47">
        <v>3.771</v>
      </c>
      <c r="Z23" s="48">
        <f t="shared" si="13"/>
        <v>93553.6077</v>
      </c>
      <c r="AA23" s="48">
        <v>3.459</v>
      </c>
      <c r="AB23" s="48">
        <f t="shared" si="14"/>
        <v>61295.209500000004</v>
      </c>
      <c r="AC23" s="48">
        <v>156753.66</v>
      </c>
      <c r="AD23" s="48">
        <v>156753.66</v>
      </c>
      <c r="AE23" s="50">
        <v>3.595</v>
      </c>
      <c r="AF23" s="51"/>
      <c r="AG23" s="51">
        <v>3.802</v>
      </c>
      <c r="AH23" s="51"/>
      <c r="AI23" s="51">
        <v>143587.48</v>
      </c>
      <c r="AJ23" s="51">
        <v>143587.48</v>
      </c>
      <c r="AK23" s="50">
        <v>3.315</v>
      </c>
      <c r="AL23" s="51">
        <f t="shared" si="15"/>
        <v>82240.84049999999</v>
      </c>
      <c r="AM23" s="51">
        <v>3.514</v>
      </c>
      <c r="AN23" s="51">
        <f t="shared" si="16"/>
        <v>62269.837</v>
      </c>
      <c r="AO23" s="51">
        <v>130559.73</v>
      </c>
      <c r="AP23" s="51">
        <f t="shared" si="17"/>
        <v>144510.6775</v>
      </c>
      <c r="AQ23" s="50">
        <v>57</v>
      </c>
      <c r="AR23" s="51">
        <f t="shared" si="18"/>
        <v>41724</v>
      </c>
      <c r="AS23" s="51">
        <v>62.5</v>
      </c>
      <c r="AT23" s="51">
        <f t="shared" si="19"/>
        <v>45750</v>
      </c>
      <c r="AU23" s="52">
        <v>95658.33</v>
      </c>
      <c r="AV23" s="52">
        <v>95658.33</v>
      </c>
      <c r="AW23" s="50">
        <v>1.624</v>
      </c>
      <c r="AX23" s="51">
        <f t="shared" si="20"/>
        <v>40289.3288</v>
      </c>
      <c r="AY23" s="51">
        <v>1.549</v>
      </c>
      <c r="AZ23" s="51">
        <f t="shared" si="21"/>
        <v>27449.054499999995</v>
      </c>
      <c r="BA23" s="51">
        <v>223176.06</v>
      </c>
      <c r="BB23" s="51">
        <v>223176.06</v>
      </c>
      <c r="BC23" s="53"/>
      <c r="BD23" s="54">
        <f t="shared" si="22"/>
        <v>0</v>
      </c>
      <c r="BE23" s="54"/>
      <c r="BF23" s="54">
        <f t="shared" si="23"/>
        <v>0</v>
      </c>
      <c r="BG23" s="54"/>
      <c r="BH23" s="54">
        <f t="shared" si="24"/>
        <v>0</v>
      </c>
      <c r="BI23" s="53"/>
      <c r="BJ23" s="54">
        <f t="shared" si="25"/>
        <v>0</v>
      </c>
      <c r="BK23" s="54"/>
      <c r="BL23" s="54">
        <f t="shared" si="26"/>
        <v>0</v>
      </c>
      <c r="BM23" s="54"/>
      <c r="BN23" s="54">
        <f t="shared" si="27"/>
        <v>0</v>
      </c>
      <c r="BO23" s="54"/>
      <c r="BP23" s="54">
        <f t="shared" si="28"/>
        <v>0</v>
      </c>
      <c r="BQ23" s="54">
        <f t="shared" si="29"/>
        <v>0</v>
      </c>
      <c r="BR23" s="56">
        <v>0.039</v>
      </c>
      <c r="BS23" s="56">
        <v>1122.18</v>
      </c>
      <c r="BT23" s="58">
        <f t="shared" si="0"/>
        <v>1658.6388</v>
      </c>
      <c r="BU23" s="56">
        <v>0.0575</v>
      </c>
      <c r="BV23" s="56">
        <v>7488</v>
      </c>
      <c r="BW23" s="56">
        <v>7488</v>
      </c>
      <c r="BX23" s="25"/>
      <c r="BY23" s="25"/>
      <c r="BZ23" s="48">
        <v>580037.44</v>
      </c>
      <c r="CA23" s="48"/>
      <c r="CB23" s="48"/>
      <c r="CC23" s="59"/>
      <c r="CD23" s="60">
        <v>0</v>
      </c>
      <c r="CE23" s="60">
        <f t="shared" si="1"/>
        <v>0</v>
      </c>
      <c r="CF23" s="60"/>
      <c r="CG23" s="69" t="s">
        <v>115</v>
      </c>
      <c r="CH23" s="70">
        <v>3740.33</v>
      </c>
      <c r="CI23" s="81">
        <v>36608.88</v>
      </c>
      <c r="CJ23" s="71">
        <f t="shared" si="2"/>
        <v>0.8607939956547501</v>
      </c>
      <c r="CK23" s="71">
        <v>365</v>
      </c>
      <c r="CL23" s="71">
        <f t="shared" si="30"/>
        <v>47083.27404</v>
      </c>
      <c r="CM23" s="72" t="s">
        <v>114</v>
      </c>
      <c r="CN23" s="72">
        <v>365</v>
      </c>
      <c r="CO23" s="73">
        <f t="shared" si="31"/>
        <v>443289.57884999993</v>
      </c>
      <c r="CP23" s="72" t="s">
        <v>114</v>
      </c>
      <c r="CQ23" s="72">
        <v>449061.55</v>
      </c>
      <c r="CR23" s="72">
        <f t="shared" si="32"/>
        <v>401978.27596</v>
      </c>
      <c r="CS23" s="72">
        <v>428299.11</v>
      </c>
      <c r="CT23" s="72">
        <v>365</v>
      </c>
      <c r="CU23" s="73">
        <f t="shared" si="33"/>
        <v>421675.21148203994</v>
      </c>
      <c r="CV23" s="72" t="s">
        <v>114</v>
      </c>
      <c r="CW23" s="73"/>
      <c r="CX23" s="73"/>
      <c r="CY23" s="73"/>
      <c r="CZ23" s="73">
        <v>12</v>
      </c>
      <c r="DA23" s="73">
        <v>432532.02</v>
      </c>
      <c r="DB23" s="73"/>
      <c r="DC23" s="73">
        <v>9644.33</v>
      </c>
      <c r="DD23" s="73" t="s">
        <v>131</v>
      </c>
      <c r="DE23" s="73">
        <v>3</v>
      </c>
      <c r="DF23" s="73">
        <f t="shared" si="34"/>
        <v>11496.04136</v>
      </c>
      <c r="DG23" s="73">
        <v>159537.04</v>
      </c>
      <c r="DH23" s="73" t="s">
        <v>116</v>
      </c>
      <c r="DI23" s="73">
        <v>365</v>
      </c>
      <c r="DJ23" s="73">
        <f t="shared" si="35"/>
        <v>161132.41040000002</v>
      </c>
      <c r="DK23" s="73">
        <v>9455.17</v>
      </c>
      <c r="DL23" s="148" t="s">
        <v>114</v>
      </c>
      <c r="DM23" s="73">
        <v>3</v>
      </c>
      <c r="DN23" s="73">
        <f t="shared" si="36"/>
        <v>9549.7217</v>
      </c>
      <c r="DO23" s="73">
        <f t="shared" si="3"/>
        <v>139789.9363</v>
      </c>
      <c r="DP23" s="74" t="s">
        <v>114</v>
      </c>
      <c r="DQ23" s="75">
        <v>0</v>
      </c>
      <c r="DR23" s="75">
        <v>0</v>
      </c>
      <c r="DS23" s="75">
        <f t="shared" si="4"/>
        <v>0</v>
      </c>
      <c r="DT23" s="74" t="s">
        <v>114</v>
      </c>
      <c r="DU23" s="75"/>
      <c r="DV23" s="75"/>
      <c r="DW23" s="71">
        <f t="shared" si="5"/>
        <v>0</v>
      </c>
      <c r="DX23" s="74" t="s">
        <v>114</v>
      </c>
      <c r="DY23" s="76">
        <v>361257.24</v>
      </c>
      <c r="DZ23" s="76"/>
      <c r="EA23" s="73">
        <f t="shared" si="6"/>
        <v>0</v>
      </c>
      <c r="EB23" s="74" t="s">
        <v>114</v>
      </c>
      <c r="EC23" s="76">
        <v>95658.33</v>
      </c>
      <c r="ED23" s="76">
        <v>95658.33</v>
      </c>
      <c r="EE23" s="76">
        <f t="shared" si="7"/>
        <v>2.2492388758782202</v>
      </c>
      <c r="EF23" s="77" t="s">
        <v>116</v>
      </c>
      <c r="EG23" s="76">
        <v>144510.678</v>
      </c>
      <c r="EH23" s="76">
        <v>130559.73</v>
      </c>
      <c r="EI23" s="73">
        <f t="shared" si="8"/>
        <v>3.0698844558562115</v>
      </c>
      <c r="EJ23" s="78" t="s">
        <v>114</v>
      </c>
      <c r="EK23" s="76">
        <v>143587.48</v>
      </c>
      <c r="EL23" s="76">
        <v>143587.48</v>
      </c>
      <c r="EM23" s="76">
        <f t="shared" si="9"/>
        <v>3.376209286795896</v>
      </c>
      <c r="EN23" s="79" t="s">
        <v>114</v>
      </c>
      <c r="EO23" s="82">
        <v>398782.79</v>
      </c>
      <c r="EP23" s="82"/>
      <c r="EQ23" s="73">
        <f t="shared" si="10"/>
        <v>0</v>
      </c>
      <c r="ER23" s="79" t="s">
        <v>114</v>
      </c>
      <c r="ES23" s="80"/>
      <c r="ET23" s="80" t="e">
        <f t="shared" si="11"/>
        <v>#VALUE!</v>
      </c>
      <c r="EU23" s="149" t="s">
        <v>116</v>
      </c>
    </row>
    <row r="24" spans="1:151" ht="12" customHeight="1" outlineLevel="2">
      <c r="A24" s="102" t="s">
        <v>14</v>
      </c>
      <c r="B24" s="103"/>
      <c r="C24" s="46">
        <v>3471.4</v>
      </c>
      <c r="D24" s="46">
        <v>138</v>
      </c>
      <c r="E24" s="46">
        <v>827.9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8"/>
      <c r="S24" s="48"/>
      <c r="T24" s="48"/>
      <c r="U24" s="48">
        <v>445129.58</v>
      </c>
      <c r="V24" s="48">
        <v>445129.58</v>
      </c>
      <c r="W24" s="48">
        <f t="shared" si="12"/>
        <v>445129.58</v>
      </c>
      <c r="X24" s="48" t="e">
        <f>W24+#REF!</f>
        <v>#REF!</v>
      </c>
      <c r="Y24" s="47">
        <v>3.771</v>
      </c>
      <c r="Z24" s="48">
        <f t="shared" si="13"/>
        <v>91634.54579999999</v>
      </c>
      <c r="AA24" s="48">
        <v>3.459</v>
      </c>
      <c r="AB24" s="48">
        <f t="shared" si="14"/>
        <v>60037.863000000005</v>
      </c>
      <c r="AC24" s="48">
        <v>837785.46</v>
      </c>
      <c r="AD24" s="48">
        <v>837785.46</v>
      </c>
      <c r="AE24" s="50">
        <v>3.595</v>
      </c>
      <c r="AF24" s="51"/>
      <c r="AG24" s="51">
        <v>3.802</v>
      </c>
      <c r="AH24" s="51"/>
      <c r="AI24" s="51">
        <v>155689.51</v>
      </c>
      <c r="AJ24" s="51">
        <v>155689.51</v>
      </c>
      <c r="AK24" s="50">
        <v>3.315</v>
      </c>
      <c r="AL24" s="51">
        <f t="shared" si="15"/>
        <v>80553.837</v>
      </c>
      <c r="AM24" s="51">
        <v>3.514</v>
      </c>
      <c r="AN24" s="51">
        <f t="shared" si="16"/>
        <v>60992.498</v>
      </c>
      <c r="AO24" s="51">
        <v>145385.42</v>
      </c>
      <c r="AP24" s="51">
        <f t="shared" si="17"/>
        <v>141546.335</v>
      </c>
      <c r="AQ24" s="50">
        <v>57</v>
      </c>
      <c r="AR24" s="51">
        <f t="shared" si="18"/>
        <v>47196</v>
      </c>
      <c r="AS24" s="51">
        <v>62.5</v>
      </c>
      <c r="AT24" s="51">
        <f t="shared" si="19"/>
        <v>51750</v>
      </c>
      <c r="AU24" s="52">
        <v>103569.27</v>
      </c>
      <c r="AV24" s="52">
        <v>103569.27</v>
      </c>
      <c r="AW24" s="50">
        <v>1.624</v>
      </c>
      <c r="AX24" s="51">
        <f t="shared" si="20"/>
        <v>39462.8752</v>
      </c>
      <c r="AY24" s="51">
        <v>1.549</v>
      </c>
      <c r="AZ24" s="51">
        <f t="shared" si="21"/>
        <v>26885.993</v>
      </c>
      <c r="BA24" s="51">
        <v>70496.34</v>
      </c>
      <c r="BB24" s="51">
        <v>70496.34</v>
      </c>
      <c r="BC24" s="53"/>
      <c r="BD24" s="54">
        <f t="shared" si="22"/>
        <v>0</v>
      </c>
      <c r="BE24" s="54"/>
      <c r="BF24" s="54">
        <f t="shared" si="23"/>
        <v>0</v>
      </c>
      <c r="BG24" s="54"/>
      <c r="BH24" s="54">
        <f t="shared" si="24"/>
        <v>0</v>
      </c>
      <c r="BI24" s="53"/>
      <c r="BJ24" s="54">
        <f t="shared" si="25"/>
        <v>0</v>
      </c>
      <c r="BK24" s="54"/>
      <c r="BL24" s="54">
        <f t="shared" si="26"/>
        <v>0</v>
      </c>
      <c r="BM24" s="54"/>
      <c r="BN24" s="54">
        <f t="shared" si="27"/>
        <v>0</v>
      </c>
      <c r="BO24" s="54"/>
      <c r="BP24" s="54">
        <f t="shared" si="28"/>
        <v>0</v>
      </c>
      <c r="BQ24" s="54">
        <f t="shared" si="29"/>
        <v>0</v>
      </c>
      <c r="BR24" s="56">
        <v>0.039</v>
      </c>
      <c r="BS24" s="56">
        <v>1099.16</v>
      </c>
      <c r="BT24" s="58">
        <f t="shared" si="0"/>
        <v>1624.6152</v>
      </c>
      <c r="BU24" s="56">
        <v>0.0575</v>
      </c>
      <c r="BV24" s="56">
        <v>7488</v>
      </c>
      <c r="BW24" s="56">
        <v>7488</v>
      </c>
      <c r="BX24" s="25"/>
      <c r="BY24" s="25"/>
      <c r="BZ24" s="48">
        <v>445129.58</v>
      </c>
      <c r="CA24" s="48"/>
      <c r="CB24" s="48">
        <v>8</v>
      </c>
      <c r="CC24" s="59">
        <v>2254</v>
      </c>
      <c r="CD24" s="60">
        <v>10804</v>
      </c>
      <c r="CE24" s="60">
        <f t="shared" si="1"/>
        <v>0.25935741583606997</v>
      </c>
      <c r="CF24" s="60"/>
      <c r="CG24" s="69" t="s">
        <v>115</v>
      </c>
      <c r="CH24" s="70">
        <v>3663.6</v>
      </c>
      <c r="CI24" s="81">
        <v>35857.92</v>
      </c>
      <c r="CJ24" s="71">
        <f t="shared" si="2"/>
        <v>0.8607939159993085</v>
      </c>
      <c r="CK24" s="71">
        <v>365</v>
      </c>
      <c r="CL24" s="71">
        <f t="shared" si="30"/>
        <v>46117.396799999995</v>
      </c>
      <c r="CM24" s="72" t="s">
        <v>114</v>
      </c>
      <c r="CN24" s="72">
        <v>365</v>
      </c>
      <c r="CO24" s="73">
        <f t="shared" si="31"/>
        <v>459057.38985</v>
      </c>
      <c r="CP24" s="72" t="s">
        <v>114</v>
      </c>
      <c r="CQ24" s="72">
        <v>444679.65</v>
      </c>
      <c r="CR24" s="72">
        <f t="shared" si="32"/>
        <v>398562.25320000004</v>
      </c>
      <c r="CS24" s="72">
        <v>443533.71</v>
      </c>
      <c r="CT24" s="72">
        <v>365</v>
      </c>
      <c r="CU24" s="73">
        <f t="shared" si="33"/>
        <v>418091.80360680004</v>
      </c>
      <c r="CV24" s="72" t="s">
        <v>114</v>
      </c>
      <c r="CW24" s="73"/>
      <c r="CX24" s="73"/>
      <c r="CY24" s="73"/>
      <c r="CZ24" s="73">
        <v>10</v>
      </c>
      <c r="DA24" s="73">
        <v>361320.3</v>
      </c>
      <c r="DB24" s="73"/>
      <c r="DC24" s="73">
        <v>8589.79</v>
      </c>
      <c r="DD24" s="73" t="s">
        <v>131</v>
      </c>
      <c r="DE24" s="73">
        <v>3</v>
      </c>
      <c r="DF24" s="73">
        <f t="shared" si="34"/>
        <v>10239.029680000001</v>
      </c>
      <c r="DG24" s="73">
        <v>171237.98</v>
      </c>
      <c r="DH24" s="73" t="s">
        <v>116</v>
      </c>
      <c r="DI24" s="73">
        <v>365</v>
      </c>
      <c r="DJ24" s="73">
        <f t="shared" si="35"/>
        <v>172950.3598</v>
      </c>
      <c r="DK24" s="73">
        <v>9304.77</v>
      </c>
      <c r="DL24" s="148" t="s">
        <v>114</v>
      </c>
      <c r="DM24" s="73">
        <v>3</v>
      </c>
      <c r="DN24" s="73">
        <f t="shared" si="36"/>
        <v>9397.817700000001</v>
      </c>
      <c r="DO24" s="73">
        <f t="shared" si="3"/>
        <v>136922.4302</v>
      </c>
      <c r="DP24" s="74" t="s">
        <v>114</v>
      </c>
      <c r="DQ24" s="75">
        <v>0</v>
      </c>
      <c r="DR24" s="75">
        <v>0</v>
      </c>
      <c r="DS24" s="75">
        <f t="shared" si="4"/>
        <v>0</v>
      </c>
      <c r="DT24" s="74" t="s">
        <v>114</v>
      </c>
      <c r="DU24" s="75"/>
      <c r="DV24" s="75"/>
      <c r="DW24" s="71">
        <f t="shared" si="5"/>
        <v>0</v>
      </c>
      <c r="DX24" s="74" t="s">
        <v>114</v>
      </c>
      <c r="DY24" s="76">
        <v>352209.71</v>
      </c>
      <c r="DZ24" s="76"/>
      <c r="EA24" s="73">
        <f t="shared" si="6"/>
        <v>0</v>
      </c>
      <c r="EB24" s="74" t="s">
        <v>114</v>
      </c>
      <c r="EC24" s="76">
        <v>103569.27</v>
      </c>
      <c r="ED24" s="76">
        <v>103569.27</v>
      </c>
      <c r="EE24" s="76">
        <f t="shared" si="7"/>
        <v>2.486251224289912</v>
      </c>
      <c r="EF24" s="77" t="s">
        <v>116</v>
      </c>
      <c r="EG24" s="76">
        <v>141546.335</v>
      </c>
      <c r="EH24" s="76">
        <v>145385.42</v>
      </c>
      <c r="EI24" s="73">
        <f t="shared" si="8"/>
        <v>3.4900765301223333</v>
      </c>
      <c r="EJ24" s="78" t="s">
        <v>114</v>
      </c>
      <c r="EK24" s="76">
        <v>155689.51</v>
      </c>
      <c r="EL24" s="76">
        <v>155689.51</v>
      </c>
      <c r="EM24" s="76">
        <f t="shared" si="9"/>
        <v>3.737433264196962</v>
      </c>
      <c r="EN24" s="79" t="s">
        <v>114</v>
      </c>
      <c r="EO24" s="82">
        <v>393439.69</v>
      </c>
      <c r="EP24" s="82"/>
      <c r="EQ24" s="73">
        <f t="shared" si="10"/>
        <v>0</v>
      </c>
      <c r="ER24" s="79" t="s">
        <v>114</v>
      </c>
      <c r="ES24" s="80"/>
      <c r="ET24" s="80" t="e">
        <f t="shared" si="11"/>
        <v>#VALUE!</v>
      </c>
      <c r="EU24" s="149" t="s">
        <v>116</v>
      </c>
    </row>
    <row r="25" spans="1:151" ht="12" customHeight="1" outlineLevel="2">
      <c r="A25" s="102" t="s">
        <v>15</v>
      </c>
      <c r="B25" s="103"/>
      <c r="C25" s="46">
        <v>3474</v>
      </c>
      <c r="D25" s="46">
        <v>163</v>
      </c>
      <c r="E25" s="46">
        <v>827.9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48"/>
      <c r="S25" s="48"/>
      <c r="T25" s="48"/>
      <c r="U25" s="48">
        <v>432995.58</v>
      </c>
      <c r="V25" s="48">
        <v>432995.58</v>
      </c>
      <c r="W25" s="48">
        <f t="shared" si="12"/>
        <v>432995.58</v>
      </c>
      <c r="X25" s="48" t="e">
        <f>W25+#REF!</f>
        <v>#REF!</v>
      </c>
      <c r="Y25" s="47">
        <v>3.771</v>
      </c>
      <c r="Z25" s="48">
        <f t="shared" si="13"/>
        <v>91703.178</v>
      </c>
      <c r="AA25" s="48">
        <v>3.459</v>
      </c>
      <c r="AB25" s="48">
        <f t="shared" si="14"/>
        <v>60082.83000000001</v>
      </c>
      <c r="AC25" s="48">
        <v>371837.62</v>
      </c>
      <c r="AD25" s="48">
        <v>371837.62</v>
      </c>
      <c r="AE25" s="50">
        <v>3.595</v>
      </c>
      <c r="AF25" s="51"/>
      <c r="AG25" s="51">
        <v>3.802</v>
      </c>
      <c r="AH25" s="51"/>
      <c r="AI25" s="51">
        <v>150701.7</v>
      </c>
      <c r="AJ25" s="51">
        <v>150701.7</v>
      </c>
      <c r="AK25" s="50">
        <v>3.315</v>
      </c>
      <c r="AL25" s="51">
        <f t="shared" si="15"/>
        <v>80614.17</v>
      </c>
      <c r="AM25" s="51">
        <v>3.514</v>
      </c>
      <c r="AN25" s="51">
        <f t="shared" si="16"/>
        <v>61038.18</v>
      </c>
      <c r="AO25" s="51">
        <v>143019.14</v>
      </c>
      <c r="AP25" s="51">
        <f t="shared" si="17"/>
        <v>141652.35</v>
      </c>
      <c r="AQ25" s="50">
        <v>57</v>
      </c>
      <c r="AR25" s="51">
        <f t="shared" si="18"/>
        <v>55746</v>
      </c>
      <c r="AS25" s="51">
        <v>62.5</v>
      </c>
      <c r="AT25" s="51">
        <f t="shared" si="19"/>
        <v>61125</v>
      </c>
      <c r="AU25" s="52">
        <v>126361.19</v>
      </c>
      <c r="AV25" s="52">
        <v>126361.19</v>
      </c>
      <c r="AW25" s="50">
        <v>1.624</v>
      </c>
      <c r="AX25" s="51">
        <f t="shared" si="20"/>
        <v>39492.432</v>
      </c>
      <c r="AY25" s="51">
        <v>1.549</v>
      </c>
      <c r="AZ25" s="51">
        <f t="shared" si="21"/>
        <v>26906.129999999997</v>
      </c>
      <c r="BA25" s="51">
        <v>150712.34</v>
      </c>
      <c r="BB25" s="51">
        <v>150712.34</v>
      </c>
      <c r="BC25" s="53"/>
      <c r="BD25" s="54">
        <f t="shared" si="22"/>
        <v>0</v>
      </c>
      <c r="BE25" s="54"/>
      <c r="BF25" s="54">
        <f t="shared" si="23"/>
        <v>0</v>
      </c>
      <c r="BG25" s="54"/>
      <c r="BH25" s="54">
        <f t="shared" si="24"/>
        <v>0</v>
      </c>
      <c r="BI25" s="53"/>
      <c r="BJ25" s="54">
        <f t="shared" si="25"/>
        <v>0</v>
      </c>
      <c r="BK25" s="54"/>
      <c r="BL25" s="54">
        <f t="shared" si="26"/>
        <v>0</v>
      </c>
      <c r="BM25" s="54"/>
      <c r="BN25" s="54">
        <f t="shared" si="27"/>
        <v>0</v>
      </c>
      <c r="BO25" s="54"/>
      <c r="BP25" s="54">
        <f t="shared" si="28"/>
        <v>0</v>
      </c>
      <c r="BQ25" s="54">
        <f t="shared" si="29"/>
        <v>0</v>
      </c>
      <c r="BR25" s="56">
        <v>0.039</v>
      </c>
      <c r="BS25" s="56">
        <v>1099.98</v>
      </c>
      <c r="BT25" s="58">
        <f t="shared" si="0"/>
        <v>1625.8319999999999</v>
      </c>
      <c r="BU25" s="56">
        <v>0.0575</v>
      </c>
      <c r="BV25" s="56">
        <v>7152</v>
      </c>
      <c r="BW25" s="56">
        <v>7152</v>
      </c>
      <c r="BX25" s="25"/>
      <c r="BY25" s="25"/>
      <c r="BZ25" s="48">
        <v>432995.58</v>
      </c>
      <c r="CA25" s="48"/>
      <c r="CB25" s="48">
        <v>2</v>
      </c>
      <c r="CC25" s="59">
        <v>4650</v>
      </c>
      <c r="CD25" s="60">
        <v>0</v>
      </c>
      <c r="CE25" s="60">
        <f t="shared" si="1"/>
        <v>0</v>
      </c>
      <c r="CF25" s="60"/>
      <c r="CG25" s="69" t="s">
        <v>115</v>
      </c>
      <c r="CH25" s="70">
        <v>3666.35</v>
      </c>
      <c r="CI25" s="81">
        <v>35884.76</v>
      </c>
      <c r="CJ25" s="71">
        <f t="shared" si="2"/>
        <v>0.8607935137209749</v>
      </c>
      <c r="CK25" s="71">
        <v>365</v>
      </c>
      <c r="CL25" s="71">
        <f t="shared" si="30"/>
        <v>46152.01379999999</v>
      </c>
      <c r="CM25" s="72" t="s">
        <v>114</v>
      </c>
      <c r="CN25" s="72">
        <v>365</v>
      </c>
      <c r="CO25" s="73">
        <f t="shared" si="31"/>
        <v>455210.68815</v>
      </c>
      <c r="CP25" s="72" t="s">
        <v>114</v>
      </c>
      <c r="CQ25" s="72">
        <v>437644.49</v>
      </c>
      <c r="CR25" s="72">
        <f t="shared" si="32"/>
        <v>391492.4762</v>
      </c>
      <c r="CS25" s="72">
        <v>439817.09</v>
      </c>
      <c r="CT25" s="72">
        <v>365</v>
      </c>
      <c r="CU25" s="73">
        <f t="shared" si="33"/>
        <v>410675.60753379995</v>
      </c>
      <c r="CV25" s="72" t="s">
        <v>114</v>
      </c>
      <c r="CW25" s="73"/>
      <c r="CX25" s="73"/>
      <c r="CY25" s="73"/>
      <c r="CZ25" s="73">
        <v>8</v>
      </c>
      <c r="DA25" s="73">
        <v>176375.57</v>
      </c>
      <c r="DB25" s="73"/>
      <c r="DC25" s="73">
        <v>11145.79</v>
      </c>
      <c r="DD25" s="73" t="s">
        <v>131</v>
      </c>
      <c r="DE25" s="73">
        <v>3</v>
      </c>
      <c r="DF25" s="73">
        <f t="shared" si="34"/>
        <v>13285.78168</v>
      </c>
      <c r="DG25" s="73">
        <v>163288.95</v>
      </c>
      <c r="DH25" s="73" t="s">
        <v>116</v>
      </c>
      <c r="DI25" s="73">
        <v>365</v>
      </c>
      <c r="DJ25" s="73">
        <f t="shared" si="35"/>
        <v>164921.8395</v>
      </c>
      <c r="DK25" s="73">
        <v>9455.17</v>
      </c>
      <c r="DL25" s="148" t="s">
        <v>114</v>
      </c>
      <c r="DM25" s="73">
        <v>3</v>
      </c>
      <c r="DN25" s="73">
        <f t="shared" si="36"/>
        <v>9549.7217</v>
      </c>
      <c r="DO25" s="73">
        <f t="shared" si="3"/>
        <v>137024.982</v>
      </c>
      <c r="DP25" s="74" t="s">
        <v>114</v>
      </c>
      <c r="DQ25" s="75">
        <v>0</v>
      </c>
      <c r="DR25" s="75">
        <v>0</v>
      </c>
      <c r="DS25" s="75">
        <f t="shared" si="4"/>
        <v>0</v>
      </c>
      <c r="DT25" s="74" t="s">
        <v>114</v>
      </c>
      <c r="DU25" s="75"/>
      <c r="DV25" s="75"/>
      <c r="DW25" s="71">
        <f t="shared" si="5"/>
        <v>0</v>
      </c>
      <c r="DX25" s="74" t="s">
        <v>114</v>
      </c>
      <c r="DY25" s="76">
        <v>353255.66</v>
      </c>
      <c r="DZ25" s="76"/>
      <c r="EA25" s="73">
        <f t="shared" si="6"/>
        <v>0</v>
      </c>
      <c r="EB25" s="74" t="s">
        <v>114</v>
      </c>
      <c r="EC25" s="76">
        <v>126361.19</v>
      </c>
      <c r="ED25" s="76">
        <v>126361.19</v>
      </c>
      <c r="EE25" s="76">
        <f t="shared" si="7"/>
        <v>3.0311166282863176</v>
      </c>
      <c r="EF25" s="77" t="s">
        <v>116</v>
      </c>
      <c r="EG25" s="76">
        <v>141652.35</v>
      </c>
      <c r="EH25" s="76">
        <v>143019.14</v>
      </c>
      <c r="EI25" s="73">
        <f t="shared" si="8"/>
        <v>3.4307028401458455</v>
      </c>
      <c r="EJ25" s="78" t="s">
        <v>114</v>
      </c>
      <c r="EK25" s="76">
        <v>150701.7</v>
      </c>
      <c r="EL25" s="76">
        <v>150701.7</v>
      </c>
      <c r="EM25" s="76">
        <f t="shared" si="9"/>
        <v>3.614989925158319</v>
      </c>
      <c r="EN25" s="79" t="s">
        <v>114</v>
      </c>
      <c r="EO25" s="82">
        <v>392729.56</v>
      </c>
      <c r="EP25" s="82"/>
      <c r="EQ25" s="73">
        <f t="shared" si="10"/>
        <v>0</v>
      </c>
      <c r="ER25" s="79" t="s">
        <v>114</v>
      </c>
      <c r="ES25" s="80"/>
      <c r="ET25" s="80" t="e">
        <f t="shared" si="11"/>
        <v>#VALUE!</v>
      </c>
      <c r="EU25" s="149" t="s">
        <v>116</v>
      </c>
    </row>
    <row r="26" spans="1:151" ht="12" customHeight="1" outlineLevel="2">
      <c r="A26" s="102" t="s">
        <v>16</v>
      </c>
      <c r="B26" s="103"/>
      <c r="C26" s="46">
        <v>3524.1</v>
      </c>
      <c r="D26" s="46">
        <v>134</v>
      </c>
      <c r="E26" s="46">
        <v>11565.92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48"/>
      <c r="S26" s="48"/>
      <c r="T26" s="48"/>
      <c r="U26" s="48">
        <v>479626.31</v>
      </c>
      <c r="V26" s="48">
        <v>479626.31</v>
      </c>
      <c r="W26" s="48">
        <f t="shared" si="12"/>
        <v>479626.31</v>
      </c>
      <c r="X26" s="48" t="e">
        <f>W26+#REF!</f>
        <v>#REF!</v>
      </c>
      <c r="Y26" s="47">
        <v>3.771</v>
      </c>
      <c r="Z26" s="48">
        <f t="shared" si="13"/>
        <v>93025.66769999999</v>
      </c>
      <c r="AA26" s="48">
        <v>3.459</v>
      </c>
      <c r="AB26" s="48">
        <f t="shared" si="14"/>
        <v>60949.3095</v>
      </c>
      <c r="AC26" s="48">
        <v>298197.56</v>
      </c>
      <c r="AD26" s="48">
        <v>298197.56</v>
      </c>
      <c r="AE26" s="50">
        <v>3.595</v>
      </c>
      <c r="AF26" s="51"/>
      <c r="AG26" s="51">
        <v>3.802</v>
      </c>
      <c r="AH26" s="51"/>
      <c r="AI26" s="51">
        <v>150080.85</v>
      </c>
      <c r="AJ26" s="51">
        <v>150080.85</v>
      </c>
      <c r="AK26" s="50">
        <v>3.315</v>
      </c>
      <c r="AL26" s="51">
        <f t="shared" si="15"/>
        <v>81776.74049999999</v>
      </c>
      <c r="AM26" s="51">
        <v>3.514</v>
      </c>
      <c r="AN26" s="51">
        <f t="shared" si="16"/>
        <v>61918.437</v>
      </c>
      <c r="AO26" s="51">
        <v>125821.46</v>
      </c>
      <c r="AP26" s="51">
        <f t="shared" si="17"/>
        <v>143695.1775</v>
      </c>
      <c r="AQ26" s="50">
        <v>57</v>
      </c>
      <c r="AR26" s="51">
        <f t="shared" si="18"/>
        <v>45828</v>
      </c>
      <c r="AS26" s="51">
        <v>62.5</v>
      </c>
      <c r="AT26" s="51">
        <f t="shared" si="19"/>
        <v>50250</v>
      </c>
      <c r="AU26" s="52">
        <v>105028.49</v>
      </c>
      <c r="AV26" s="52">
        <v>105028.49</v>
      </c>
      <c r="AW26" s="50">
        <v>1.624</v>
      </c>
      <c r="AX26" s="51">
        <f t="shared" si="20"/>
        <v>40061.9688</v>
      </c>
      <c r="AY26" s="51">
        <v>1.549</v>
      </c>
      <c r="AZ26" s="51">
        <f t="shared" si="21"/>
        <v>27294.154499999997</v>
      </c>
      <c r="BA26" s="51">
        <v>69385.04</v>
      </c>
      <c r="BB26" s="51">
        <v>69385.04</v>
      </c>
      <c r="BC26" s="53"/>
      <c r="BD26" s="54">
        <f t="shared" si="22"/>
        <v>0</v>
      </c>
      <c r="BE26" s="54"/>
      <c r="BF26" s="54">
        <f t="shared" si="23"/>
        <v>0</v>
      </c>
      <c r="BG26" s="54"/>
      <c r="BH26" s="54">
        <f t="shared" si="24"/>
        <v>0</v>
      </c>
      <c r="BI26" s="53"/>
      <c r="BJ26" s="54">
        <f t="shared" si="25"/>
        <v>0</v>
      </c>
      <c r="BK26" s="54"/>
      <c r="BL26" s="54">
        <f t="shared" si="26"/>
        <v>0</v>
      </c>
      <c r="BM26" s="54"/>
      <c r="BN26" s="54">
        <f t="shared" si="27"/>
        <v>0</v>
      </c>
      <c r="BO26" s="54"/>
      <c r="BP26" s="54">
        <f t="shared" si="28"/>
        <v>0</v>
      </c>
      <c r="BQ26" s="54">
        <f t="shared" si="29"/>
        <v>0</v>
      </c>
      <c r="BR26" s="56">
        <v>0.039</v>
      </c>
      <c r="BS26" s="56">
        <v>1115.85</v>
      </c>
      <c r="BT26" s="58">
        <f t="shared" si="0"/>
        <v>1649.2787999999998</v>
      </c>
      <c r="BU26" s="56">
        <v>0.0575</v>
      </c>
      <c r="BV26" s="56">
        <v>7488</v>
      </c>
      <c r="BW26" s="56">
        <v>7488</v>
      </c>
      <c r="BX26" s="25"/>
      <c r="BY26" s="25"/>
      <c r="BZ26" s="48">
        <v>479626.31</v>
      </c>
      <c r="CA26" s="48"/>
      <c r="CB26" s="48"/>
      <c r="CC26" s="59"/>
      <c r="CD26" s="60">
        <v>7350</v>
      </c>
      <c r="CE26" s="60">
        <f t="shared" si="1"/>
        <v>0.17380324054368493</v>
      </c>
      <c r="CF26" s="60"/>
      <c r="CG26" s="69" t="s">
        <v>115</v>
      </c>
      <c r="CH26" s="70">
        <v>3719.22</v>
      </c>
      <c r="CI26" s="81">
        <v>36402.29</v>
      </c>
      <c r="CJ26" s="71">
        <f t="shared" si="2"/>
        <v>0.8607940088722417</v>
      </c>
      <c r="CK26" s="71">
        <v>365</v>
      </c>
      <c r="CL26" s="71">
        <f t="shared" si="30"/>
        <v>46817.541359999996</v>
      </c>
      <c r="CM26" s="72" t="s">
        <v>114</v>
      </c>
      <c r="CN26" s="72">
        <v>365</v>
      </c>
      <c r="CO26" s="73">
        <f t="shared" si="31"/>
        <v>436114.66904999997</v>
      </c>
      <c r="CP26" s="72" t="s">
        <v>114</v>
      </c>
      <c r="CQ26" s="72">
        <v>451266.12</v>
      </c>
      <c r="CR26" s="72">
        <f t="shared" si="32"/>
        <v>404448.57864</v>
      </c>
      <c r="CS26" s="72">
        <v>421366.83</v>
      </c>
      <c r="CT26" s="72">
        <v>365</v>
      </c>
      <c r="CU26" s="73">
        <f t="shared" si="33"/>
        <v>424266.55899335997</v>
      </c>
      <c r="CV26" s="72" t="s">
        <v>114</v>
      </c>
      <c r="CW26" s="73"/>
      <c r="CX26" s="73"/>
      <c r="CY26" s="73"/>
      <c r="CZ26" s="73">
        <v>7</v>
      </c>
      <c r="DA26" s="73">
        <v>160327.92</v>
      </c>
      <c r="DB26" s="73"/>
      <c r="DC26" s="73">
        <v>11145.79</v>
      </c>
      <c r="DD26" s="73" t="s">
        <v>131</v>
      </c>
      <c r="DE26" s="73">
        <v>3</v>
      </c>
      <c r="DF26" s="73">
        <f t="shared" si="34"/>
        <v>13285.78168</v>
      </c>
      <c r="DG26" s="73">
        <v>164371.54</v>
      </c>
      <c r="DH26" s="73" t="s">
        <v>116</v>
      </c>
      <c r="DI26" s="73">
        <v>365</v>
      </c>
      <c r="DJ26" s="73">
        <f t="shared" si="35"/>
        <v>166015.25540000002</v>
      </c>
      <c r="DK26" s="73">
        <v>9455.17</v>
      </c>
      <c r="DL26" s="148" t="s">
        <v>114</v>
      </c>
      <c r="DM26" s="73">
        <v>3</v>
      </c>
      <c r="DN26" s="73">
        <f t="shared" si="36"/>
        <v>9549.7217</v>
      </c>
      <c r="DO26" s="73">
        <f t="shared" si="3"/>
        <v>139001.0763</v>
      </c>
      <c r="DP26" s="74" t="s">
        <v>114</v>
      </c>
      <c r="DQ26" s="75">
        <v>0</v>
      </c>
      <c r="DR26" s="75">
        <v>0</v>
      </c>
      <c r="DS26" s="75">
        <f t="shared" si="4"/>
        <v>0</v>
      </c>
      <c r="DT26" s="74" t="s">
        <v>114</v>
      </c>
      <c r="DU26" s="75"/>
      <c r="DV26" s="75"/>
      <c r="DW26" s="71">
        <f t="shared" si="5"/>
        <v>0</v>
      </c>
      <c r="DX26" s="74" t="s">
        <v>114</v>
      </c>
      <c r="DY26" s="76">
        <v>337195.05</v>
      </c>
      <c r="DZ26" s="76"/>
      <c r="EA26" s="73">
        <f t="shared" si="6"/>
        <v>0</v>
      </c>
      <c r="EB26" s="74" t="s">
        <v>114</v>
      </c>
      <c r="EC26" s="76">
        <v>105028.49</v>
      </c>
      <c r="ED26" s="76">
        <v>105028.49</v>
      </c>
      <c r="EE26" s="76">
        <f t="shared" si="7"/>
        <v>2.4835771308040826</v>
      </c>
      <c r="EF26" s="77" t="s">
        <v>116</v>
      </c>
      <c r="EG26" s="76">
        <v>143695.178</v>
      </c>
      <c r="EH26" s="76">
        <v>125821.46</v>
      </c>
      <c r="EI26" s="73">
        <f t="shared" si="8"/>
        <v>2.9752622418962766</v>
      </c>
      <c r="EJ26" s="78" t="s">
        <v>114</v>
      </c>
      <c r="EK26" s="76">
        <v>150080.85</v>
      </c>
      <c r="EL26" s="76">
        <v>150080.85</v>
      </c>
      <c r="EM26" s="76">
        <f t="shared" si="9"/>
        <v>3.548916744700775</v>
      </c>
      <c r="EN26" s="79" t="s">
        <v>114</v>
      </c>
      <c r="EO26" s="82">
        <v>406623.49</v>
      </c>
      <c r="EP26" s="82"/>
      <c r="EQ26" s="73">
        <f t="shared" si="10"/>
        <v>0</v>
      </c>
      <c r="ER26" s="79" t="s">
        <v>114</v>
      </c>
      <c r="ES26" s="80"/>
      <c r="ET26" s="80" t="e">
        <f t="shared" si="11"/>
        <v>#VALUE!</v>
      </c>
      <c r="EU26" s="149" t="s">
        <v>116</v>
      </c>
    </row>
    <row r="27" spans="1:151" ht="12" customHeight="1" outlineLevel="2">
      <c r="A27" s="102" t="s">
        <v>17</v>
      </c>
      <c r="B27" s="103"/>
      <c r="C27" s="46">
        <v>3527.7</v>
      </c>
      <c r="D27" s="46">
        <v>152</v>
      </c>
      <c r="E27" s="46">
        <v>10509.34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8"/>
      <c r="S27" s="48"/>
      <c r="T27" s="48"/>
      <c r="U27" s="48">
        <v>520465.16</v>
      </c>
      <c r="V27" s="48">
        <v>520465.16</v>
      </c>
      <c r="W27" s="48">
        <f t="shared" si="12"/>
        <v>520465.16</v>
      </c>
      <c r="X27" s="48" t="e">
        <f>W27+#REF!</f>
        <v>#REF!</v>
      </c>
      <c r="Y27" s="47">
        <v>3.771</v>
      </c>
      <c r="Z27" s="48">
        <f t="shared" si="13"/>
        <v>93120.6969</v>
      </c>
      <c r="AA27" s="48">
        <v>3.459</v>
      </c>
      <c r="AB27" s="48">
        <f t="shared" si="14"/>
        <v>61011.571500000005</v>
      </c>
      <c r="AC27" s="48">
        <v>155042.88</v>
      </c>
      <c r="AD27" s="48">
        <v>155042.88</v>
      </c>
      <c r="AE27" s="50">
        <v>3.595</v>
      </c>
      <c r="AF27" s="51"/>
      <c r="AG27" s="51">
        <v>3.802</v>
      </c>
      <c r="AH27" s="51"/>
      <c r="AI27" s="51">
        <v>155057.26</v>
      </c>
      <c r="AJ27" s="51">
        <v>155057.26</v>
      </c>
      <c r="AK27" s="50">
        <v>3.315</v>
      </c>
      <c r="AL27" s="51">
        <f t="shared" si="15"/>
        <v>81860.27849999999</v>
      </c>
      <c r="AM27" s="51">
        <v>3.514</v>
      </c>
      <c r="AN27" s="51">
        <f t="shared" si="16"/>
        <v>61981.689</v>
      </c>
      <c r="AO27" s="51">
        <v>162320.63</v>
      </c>
      <c r="AP27" s="51">
        <f t="shared" si="17"/>
        <v>143841.96749999997</v>
      </c>
      <c r="AQ27" s="50">
        <v>57</v>
      </c>
      <c r="AR27" s="51">
        <f t="shared" si="18"/>
        <v>51984</v>
      </c>
      <c r="AS27" s="51">
        <v>62.5</v>
      </c>
      <c r="AT27" s="51">
        <f t="shared" si="19"/>
        <v>57000</v>
      </c>
      <c r="AU27" s="52">
        <v>121890.81</v>
      </c>
      <c r="AV27" s="52">
        <v>121890.81</v>
      </c>
      <c r="AW27" s="50">
        <v>1.624</v>
      </c>
      <c r="AX27" s="51">
        <f t="shared" si="20"/>
        <v>40102.893599999996</v>
      </c>
      <c r="AY27" s="51">
        <v>1.549</v>
      </c>
      <c r="AZ27" s="51">
        <f t="shared" si="21"/>
        <v>27322.036499999995</v>
      </c>
      <c r="BA27" s="51">
        <v>118520.37</v>
      </c>
      <c r="BB27" s="51">
        <v>118520.37</v>
      </c>
      <c r="BC27" s="53"/>
      <c r="BD27" s="54">
        <f t="shared" si="22"/>
        <v>0</v>
      </c>
      <c r="BE27" s="54"/>
      <c r="BF27" s="54">
        <f t="shared" si="23"/>
        <v>0</v>
      </c>
      <c r="BG27" s="54"/>
      <c r="BH27" s="54">
        <f t="shared" si="24"/>
        <v>0</v>
      </c>
      <c r="BI27" s="53"/>
      <c r="BJ27" s="54">
        <f t="shared" si="25"/>
        <v>0</v>
      </c>
      <c r="BK27" s="54"/>
      <c r="BL27" s="54">
        <f t="shared" si="26"/>
        <v>0</v>
      </c>
      <c r="BM27" s="54"/>
      <c r="BN27" s="54">
        <f t="shared" si="27"/>
        <v>0</v>
      </c>
      <c r="BO27" s="54"/>
      <c r="BP27" s="54">
        <f t="shared" si="28"/>
        <v>0</v>
      </c>
      <c r="BQ27" s="54">
        <f t="shared" si="29"/>
        <v>0</v>
      </c>
      <c r="BR27" s="56">
        <v>0.039</v>
      </c>
      <c r="BS27" s="56">
        <v>1116.99</v>
      </c>
      <c r="BT27" s="58">
        <f t="shared" si="0"/>
        <v>1650.9635999999998</v>
      </c>
      <c r="BU27" s="56">
        <v>0.0575</v>
      </c>
      <c r="BV27" s="56">
        <v>3744</v>
      </c>
      <c r="BW27" s="56">
        <v>3744</v>
      </c>
      <c r="BX27" s="25"/>
      <c r="BY27" s="25"/>
      <c r="BZ27" s="48">
        <v>520465.16</v>
      </c>
      <c r="CA27" s="48"/>
      <c r="CB27" s="48">
        <v>6</v>
      </c>
      <c r="CC27" s="59">
        <v>12604</v>
      </c>
      <c r="CD27" s="60">
        <v>8888.6</v>
      </c>
      <c r="CE27" s="60">
        <f t="shared" si="1"/>
        <v>0.20997155842805984</v>
      </c>
      <c r="CF27" s="60"/>
      <c r="CG27" s="69" t="s">
        <v>115</v>
      </c>
      <c r="CH27" s="70">
        <v>3723.02</v>
      </c>
      <c r="CI27" s="81">
        <v>36439.47</v>
      </c>
      <c r="CJ27" s="71">
        <f t="shared" si="2"/>
        <v>0.8607938600221108</v>
      </c>
      <c r="CK27" s="71">
        <v>365</v>
      </c>
      <c r="CL27" s="71">
        <f t="shared" si="30"/>
        <v>46865.375759999995</v>
      </c>
      <c r="CM27" s="72" t="s">
        <v>114</v>
      </c>
      <c r="CN27" s="72">
        <v>365</v>
      </c>
      <c r="CO27" s="73">
        <f t="shared" si="31"/>
        <v>483914.63294999994</v>
      </c>
      <c r="CP27" s="72" t="s">
        <v>114</v>
      </c>
      <c r="CQ27" s="72">
        <v>448912.09</v>
      </c>
      <c r="CR27" s="72">
        <f t="shared" si="32"/>
        <v>402046.71424</v>
      </c>
      <c r="CS27" s="72">
        <v>467550.37</v>
      </c>
      <c r="CT27" s="72">
        <v>365</v>
      </c>
      <c r="CU27" s="73">
        <f t="shared" si="33"/>
        <v>421747.00323776</v>
      </c>
      <c r="CV27" s="72" t="s">
        <v>114</v>
      </c>
      <c r="CW27" s="73"/>
      <c r="CX27" s="73"/>
      <c r="CY27" s="73"/>
      <c r="CZ27" s="73">
        <v>12</v>
      </c>
      <c r="DA27" s="73">
        <v>700000</v>
      </c>
      <c r="DB27" s="73"/>
      <c r="DC27" s="73">
        <v>9509.45</v>
      </c>
      <c r="DD27" s="73" t="s">
        <v>131</v>
      </c>
      <c r="DE27" s="73">
        <v>3</v>
      </c>
      <c r="DF27" s="73">
        <f t="shared" si="34"/>
        <v>11335.2644</v>
      </c>
      <c r="DG27" s="73">
        <v>169285.4</v>
      </c>
      <c r="DH27" s="73" t="s">
        <v>116</v>
      </c>
      <c r="DI27" s="73">
        <v>365</v>
      </c>
      <c r="DJ27" s="73">
        <f t="shared" si="35"/>
        <v>170978.254</v>
      </c>
      <c r="DK27" s="73">
        <v>9455.17</v>
      </c>
      <c r="DL27" s="148" t="s">
        <v>114</v>
      </c>
      <c r="DM27" s="73">
        <v>3</v>
      </c>
      <c r="DN27" s="73">
        <f t="shared" si="36"/>
        <v>9549.7217</v>
      </c>
      <c r="DO27" s="73">
        <f t="shared" si="3"/>
        <v>139143.07109999997</v>
      </c>
      <c r="DP27" s="74" t="s">
        <v>114</v>
      </c>
      <c r="DQ27" s="75">
        <v>0</v>
      </c>
      <c r="DR27" s="75">
        <v>0</v>
      </c>
      <c r="DS27" s="75">
        <f t="shared" si="4"/>
        <v>0</v>
      </c>
      <c r="DT27" s="74" t="s">
        <v>114</v>
      </c>
      <c r="DU27" s="75"/>
      <c r="DV27" s="75"/>
      <c r="DW27" s="71">
        <f t="shared" si="5"/>
        <v>0</v>
      </c>
      <c r="DX27" s="74" t="s">
        <v>114</v>
      </c>
      <c r="DY27" s="76">
        <v>374660.26</v>
      </c>
      <c r="DZ27" s="76"/>
      <c r="EA27" s="73">
        <f t="shared" si="6"/>
        <v>0</v>
      </c>
      <c r="EB27" s="74" t="s">
        <v>114</v>
      </c>
      <c r="EC27" s="76">
        <v>121890.81</v>
      </c>
      <c r="ED27" s="76">
        <v>121890.81</v>
      </c>
      <c r="EE27" s="76">
        <f t="shared" si="7"/>
        <v>2.8793739547013635</v>
      </c>
      <c r="EF27" s="77" t="s">
        <v>116</v>
      </c>
      <c r="EG27" s="76">
        <v>143841.968</v>
      </c>
      <c r="EH27" s="76">
        <v>162320.63</v>
      </c>
      <c r="EI27" s="73">
        <f t="shared" si="8"/>
        <v>3.8344301291682026</v>
      </c>
      <c r="EJ27" s="78" t="s">
        <v>114</v>
      </c>
      <c r="EK27" s="76">
        <v>155057.26</v>
      </c>
      <c r="EL27" s="76">
        <v>155057.26</v>
      </c>
      <c r="EM27" s="76">
        <f t="shared" si="9"/>
        <v>3.6628506770228006</v>
      </c>
      <c r="EN27" s="79" t="s">
        <v>114</v>
      </c>
      <c r="EO27" s="82">
        <v>398383.06</v>
      </c>
      <c r="EP27" s="82"/>
      <c r="EQ27" s="73">
        <f t="shared" si="10"/>
        <v>0</v>
      </c>
      <c r="ER27" s="79" t="s">
        <v>114</v>
      </c>
      <c r="ES27" s="80"/>
      <c r="ET27" s="80" t="e">
        <f t="shared" si="11"/>
        <v>#VALUE!</v>
      </c>
      <c r="EU27" s="149" t="s">
        <v>116</v>
      </c>
    </row>
    <row r="28" spans="1:151" ht="12" customHeight="1" outlineLevel="2">
      <c r="A28" s="102" t="s">
        <v>18</v>
      </c>
      <c r="B28" s="103"/>
      <c r="C28" s="46">
        <v>3426.6</v>
      </c>
      <c r="D28" s="46">
        <v>125</v>
      </c>
      <c r="E28" s="46">
        <v>827.9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8"/>
      <c r="S28" s="48"/>
      <c r="T28" s="48"/>
      <c r="U28" s="48">
        <v>429279.52</v>
      </c>
      <c r="V28" s="48">
        <v>429279.52</v>
      </c>
      <c r="W28" s="48">
        <f t="shared" si="12"/>
        <v>429279.52</v>
      </c>
      <c r="X28" s="48" t="e">
        <f>W28+#REF!</f>
        <v>#REF!</v>
      </c>
      <c r="Y28" s="47">
        <v>3.771</v>
      </c>
      <c r="Z28" s="48">
        <f t="shared" si="13"/>
        <v>90451.96019999999</v>
      </c>
      <c r="AA28" s="48">
        <v>3.459</v>
      </c>
      <c r="AB28" s="48">
        <f t="shared" si="14"/>
        <v>59263.047000000006</v>
      </c>
      <c r="AC28" s="48">
        <v>253082.28</v>
      </c>
      <c r="AD28" s="48">
        <v>253082.28</v>
      </c>
      <c r="AE28" s="50">
        <v>3.595</v>
      </c>
      <c r="AF28" s="51"/>
      <c r="AG28" s="51">
        <v>3.802</v>
      </c>
      <c r="AH28" s="51"/>
      <c r="AI28" s="51">
        <v>148806.63</v>
      </c>
      <c r="AJ28" s="51">
        <v>148806.63</v>
      </c>
      <c r="AK28" s="50">
        <v>3.315</v>
      </c>
      <c r="AL28" s="51">
        <f t="shared" si="15"/>
        <v>79514.253</v>
      </c>
      <c r="AM28" s="51">
        <v>3.514</v>
      </c>
      <c r="AN28" s="51">
        <f t="shared" si="16"/>
        <v>60205.362</v>
      </c>
      <c r="AO28" s="51">
        <v>190739.62</v>
      </c>
      <c r="AP28" s="51">
        <f t="shared" si="17"/>
        <v>139719.615</v>
      </c>
      <c r="AQ28" s="50">
        <v>57</v>
      </c>
      <c r="AR28" s="51">
        <f t="shared" si="18"/>
        <v>42750</v>
      </c>
      <c r="AS28" s="51">
        <v>62.5</v>
      </c>
      <c r="AT28" s="51">
        <f t="shared" si="19"/>
        <v>46875</v>
      </c>
      <c r="AU28" s="52">
        <v>97283.95</v>
      </c>
      <c r="AV28" s="52">
        <v>97283.95</v>
      </c>
      <c r="AW28" s="50">
        <v>1.624</v>
      </c>
      <c r="AX28" s="51">
        <f t="shared" si="20"/>
        <v>38953.5888</v>
      </c>
      <c r="AY28" s="51">
        <v>1.549</v>
      </c>
      <c r="AZ28" s="51">
        <f t="shared" si="21"/>
        <v>26539.016999999996</v>
      </c>
      <c r="BA28" s="51">
        <v>330658.76</v>
      </c>
      <c r="BB28" s="51">
        <v>330658.76</v>
      </c>
      <c r="BC28" s="53"/>
      <c r="BD28" s="54">
        <f t="shared" si="22"/>
        <v>0</v>
      </c>
      <c r="BE28" s="54"/>
      <c r="BF28" s="54">
        <f t="shared" si="23"/>
        <v>0</v>
      </c>
      <c r="BG28" s="54"/>
      <c r="BH28" s="54">
        <f t="shared" si="24"/>
        <v>0</v>
      </c>
      <c r="BI28" s="53"/>
      <c r="BJ28" s="54">
        <f t="shared" si="25"/>
        <v>0</v>
      </c>
      <c r="BK28" s="54"/>
      <c r="BL28" s="54">
        <f t="shared" si="26"/>
        <v>0</v>
      </c>
      <c r="BM28" s="54"/>
      <c r="BN28" s="54">
        <f t="shared" si="27"/>
        <v>0</v>
      </c>
      <c r="BO28" s="54"/>
      <c r="BP28" s="54">
        <f t="shared" si="28"/>
        <v>0</v>
      </c>
      <c r="BQ28" s="54">
        <f t="shared" si="29"/>
        <v>0</v>
      </c>
      <c r="BR28" s="56">
        <v>0.039</v>
      </c>
      <c r="BS28" s="56">
        <v>1084.97</v>
      </c>
      <c r="BT28" s="58">
        <f t="shared" si="0"/>
        <v>1603.6488</v>
      </c>
      <c r="BU28" s="56">
        <v>0.0575</v>
      </c>
      <c r="BV28" s="56">
        <v>7488</v>
      </c>
      <c r="BW28" s="56">
        <v>7488</v>
      </c>
      <c r="BX28" s="25"/>
      <c r="BY28" s="25"/>
      <c r="BZ28" s="48">
        <v>429279.52</v>
      </c>
      <c r="CA28" s="48"/>
      <c r="CB28" s="48"/>
      <c r="CC28" s="59"/>
      <c r="CD28" s="60">
        <v>7154</v>
      </c>
      <c r="CE28" s="60">
        <f t="shared" si="1"/>
        <v>0.17398198408529347</v>
      </c>
      <c r="CF28" s="60"/>
      <c r="CG28" s="69" t="s">
        <v>115</v>
      </c>
      <c r="CH28" s="70">
        <v>3616.33</v>
      </c>
      <c r="CI28" s="81">
        <v>35395.14</v>
      </c>
      <c r="CJ28" s="71">
        <f t="shared" si="2"/>
        <v>0.8607934979279752</v>
      </c>
      <c r="CK28" s="71">
        <v>365</v>
      </c>
      <c r="CL28" s="71">
        <f t="shared" si="30"/>
        <v>45522.36203999999</v>
      </c>
      <c r="CM28" s="72" t="s">
        <v>114</v>
      </c>
      <c r="CN28" s="72">
        <v>365</v>
      </c>
      <c r="CO28" s="73">
        <f t="shared" si="31"/>
        <v>506327.23709999997</v>
      </c>
      <c r="CP28" s="72" t="s">
        <v>114</v>
      </c>
      <c r="CQ28" s="72">
        <v>432280.95</v>
      </c>
      <c r="CR28" s="72">
        <f t="shared" si="32"/>
        <v>386758.58796000003</v>
      </c>
      <c r="CS28" s="72">
        <v>489205.06</v>
      </c>
      <c r="CT28" s="72">
        <v>365</v>
      </c>
      <c r="CU28" s="73">
        <f t="shared" si="33"/>
        <v>405709.75877004</v>
      </c>
      <c r="CV28" s="72" t="s">
        <v>114</v>
      </c>
      <c r="CW28" s="73"/>
      <c r="CX28" s="73"/>
      <c r="CY28" s="73"/>
      <c r="CZ28" s="73">
        <v>10</v>
      </c>
      <c r="DA28" s="73">
        <v>291698.88</v>
      </c>
      <c r="DB28" s="73"/>
      <c r="DC28" s="73">
        <v>10125.79</v>
      </c>
      <c r="DD28" s="73" t="s">
        <v>131</v>
      </c>
      <c r="DE28" s="73">
        <v>3</v>
      </c>
      <c r="DF28" s="73">
        <f t="shared" si="34"/>
        <v>12069.94168</v>
      </c>
      <c r="DG28" s="73">
        <v>163653.54</v>
      </c>
      <c r="DH28" s="73" t="s">
        <v>116</v>
      </c>
      <c r="DI28" s="73">
        <v>365</v>
      </c>
      <c r="DJ28" s="73">
        <f t="shared" si="35"/>
        <v>165290.0754</v>
      </c>
      <c r="DK28" s="73">
        <v>9304.77</v>
      </c>
      <c r="DL28" s="148" t="s">
        <v>114</v>
      </c>
      <c r="DM28" s="73">
        <v>3</v>
      </c>
      <c r="DN28" s="73">
        <f t="shared" si="36"/>
        <v>9397.817700000001</v>
      </c>
      <c r="DO28" s="73">
        <f t="shared" si="3"/>
        <v>135155.38379999998</v>
      </c>
      <c r="DP28" s="74" t="s">
        <v>114</v>
      </c>
      <c r="DQ28" s="75">
        <v>0</v>
      </c>
      <c r="DR28" s="75">
        <v>0</v>
      </c>
      <c r="DS28" s="75">
        <f t="shared" si="4"/>
        <v>0</v>
      </c>
      <c r="DT28" s="74" t="s">
        <v>114</v>
      </c>
      <c r="DU28" s="75"/>
      <c r="DV28" s="75"/>
      <c r="DW28" s="71">
        <f t="shared" si="5"/>
        <v>0</v>
      </c>
      <c r="DX28" s="74" t="s">
        <v>114</v>
      </c>
      <c r="DY28" s="76">
        <v>408259.06</v>
      </c>
      <c r="DZ28" s="76"/>
      <c r="EA28" s="73">
        <f t="shared" si="6"/>
        <v>0</v>
      </c>
      <c r="EB28" s="74" t="s">
        <v>114</v>
      </c>
      <c r="EC28" s="76">
        <v>97283.95</v>
      </c>
      <c r="ED28" s="76">
        <v>97283.95</v>
      </c>
      <c r="EE28" s="76">
        <f t="shared" si="7"/>
        <v>2.365900844374404</v>
      </c>
      <c r="EF28" s="77" t="s">
        <v>116</v>
      </c>
      <c r="EG28" s="76">
        <v>139719.615</v>
      </c>
      <c r="EH28" s="76">
        <v>190739.62</v>
      </c>
      <c r="EI28" s="73">
        <f t="shared" si="8"/>
        <v>4.638699682873208</v>
      </c>
      <c r="EJ28" s="78" t="s">
        <v>114</v>
      </c>
      <c r="EK28" s="76">
        <v>148806.63</v>
      </c>
      <c r="EL28" s="76">
        <v>148806.63</v>
      </c>
      <c r="EM28" s="76">
        <f t="shared" si="9"/>
        <v>3.6189086849938716</v>
      </c>
      <c r="EN28" s="79" t="s">
        <v>114</v>
      </c>
      <c r="EO28" s="82">
        <v>386565.26</v>
      </c>
      <c r="EP28" s="82"/>
      <c r="EQ28" s="73">
        <f t="shared" si="10"/>
        <v>0</v>
      </c>
      <c r="ER28" s="79" t="s">
        <v>114</v>
      </c>
      <c r="ES28" s="80"/>
      <c r="ET28" s="80" t="e">
        <f t="shared" si="11"/>
        <v>#VALUE!</v>
      </c>
      <c r="EU28" s="149" t="s">
        <v>116</v>
      </c>
    </row>
    <row r="29" spans="1:151" ht="15.75" customHeight="1" outlineLevel="2">
      <c r="A29" s="102" t="s">
        <v>19</v>
      </c>
      <c r="B29" s="103"/>
      <c r="C29" s="46">
        <v>3226.1</v>
      </c>
      <c r="D29" s="46">
        <v>143</v>
      </c>
      <c r="E29" s="46">
        <v>827.9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8"/>
      <c r="S29" s="48"/>
      <c r="T29" s="48"/>
      <c r="U29" s="48">
        <v>399895.55</v>
      </c>
      <c r="V29" s="48">
        <v>399895.55</v>
      </c>
      <c r="W29" s="48">
        <f t="shared" si="12"/>
        <v>399895.55</v>
      </c>
      <c r="X29" s="48" t="e">
        <f>W29+#REF!</f>
        <v>#REF!</v>
      </c>
      <c r="Y29" s="47">
        <v>3.179</v>
      </c>
      <c r="Z29" s="48">
        <f t="shared" si="13"/>
        <v>71790.4033</v>
      </c>
      <c r="AA29" s="48">
        <v>3.459</v>
      </c>
      <c r="AB29" s="48">
        <f t="shared" si="14"/>
        <v>55795.39950000001</v>
      </c>
      <c r="AC29" s="48">
        <v>428194.85</v>
      </c>
      <c r="AD29" s="48">
        <v>428194.85</v>
      </c>
      <c r="AE29" s="50">
        <v>3.595</v>
      </c>
      <c r="AF29" s="51"/>
      <c r="AG29" s="51">
        <v>3.802</v>
      </c>
      <c r="AH29" s="51"/>
      <c r="AI29" s="51">
        <v>175858.72</v>
      </c>
      <c r="AJ29" s="51">
        <v>175858.72</v>
      </c>
      <c r="AK29" s="50">
        <v>4.874</v>
      </c>
      <c r="AL29" s="51">
        <f t="shared" si="15"/>
        <v>110068.07979999998</v>
      </c>
      <c r="AM29" s="51">
        <v>4.217</v>
      </c>
      <c r="AN29" s="51">
        <f t="shared" si="16"/>
        <v>68022.3185</v>
      </c>
      <c r="AO29" s="51">
        <v>193128.58</v>
      </c>
      <c r="AP29" s="51">
        <f t="shared" si="17"/>
        <v>178090.39829999997</v>
      </c>
      <c r="AQ29" s="50">
        <v>57</v>
      </c>
      <c r="AR29" s="51">
        <f t="shared" si="18"/>
        <v>48906</v>
      </c>
      <c r="AS29" s="51">
        <v>62.5</v>
      </c>
      <c r="AT29" s="51">
        <f t="shared" si="19"/>
        <v>53625</v>
      </c>
      <c r="AU29" s="52">
        <v>107590.74</v>
      </c>
      <c r="AV29" s="52">
        <v>107590.74</v>
      </c>
      <c r="AW29" s="50">
        <v>1.632</v>
      </c>
      <c r="AX29" s="51">
        <f t="shared" si="20"/>
        <v>36854.9664</v>
      </c>
      <c r="AY29" s="51">
        <v>1.549</v>
      </c>
      <c r="AZ29" s="51">
        <f t="shared" si="21"/>
        <v>24986.1445</v>
      </c>
      <c r="BA29" s="51">
        <v>189884.35</v>
      </c>
      <c r="BB29" s="51">
        <v>189884.35</v>
      </c>
      <c r="BC29" s="53">
        <v>0.989</v>
      </c>
      <c r="BD29" s="54">
        <f t="shared" si="22"/>
        <v>22334.2903</v>
      </c>
      <c r="BE29" s="54">
        <v>1.06</v>
      </c>
      <c r="BF29" s="54">
        <f t="shared" si="23"/>
        <v>17098.33</v>
      </c>
      <c r="BG29" s="54">
        <v>52142.58</v>
      </c>
      <c r="BH29" s="54">
        <f t="shared" si="24"/>
        <v>39432.6203</v>
      </c>
      <c r="BI29" s="53">
        <v>6.16</v>
      </c>
      <c r="BJ29" s="54">
        <f t="shared" si="25"/>
        <v>119236.656</v>
      </c>
      <c r="BK29" s="54">
        <v>6.16</v>
      </c>
      <c r="BL29" s="54">
        <f t="shared" si="26"/>
        <v>119236.656</v>
      </c>
      <c r="BM29" s="54">
        <v>29.9662</v>
      </c>
      <c r="BN29" s="54">
        <v>55376.7</v>
      </c>
      <c r="BO29" s="54">
        <v>2000</v>
      </c>
      <c r="BP29" s="54">
        <f t="shared" si="28"/>
        <v>57376.7</v>
      </c>
      <c r="BQ29" s="54">
        <f t="shared" si="29"/>
        <v>238473.312</v>
      </c>
      <c r="BR29" s="56">
        <v>0.039</v>
      </c>
      <c r="BS29" s="56">
        <v>1021.49</v>
      </c>
      <c r="BT29" s="58">
        <f t="shared" si="0"/>
        <v>1509.8147999999999</v>
      </c>
      <c r="BU29" s="56">
        <v>0.0575</v>
      </c>
      <c r="BV29" s="56">
        <v>6645.6</v>
      </c>
      <c r="BW29" s="56">
        <v>6645.6</v>
      </c>
      <c r="BX29" s="25"/>
      <c r="BY29" s="25"/>
      <c r="BZ29" s="48">
        <v>399895.55</v>
      </c>
      <c r="CA29" s="48"/>
      <c r="CB29" s="48"/>
      <c r="CC29" s="59"/>
      <c r="CD29" s="60">
        <v>1401.64</v>
      </c>
      <c r="CE29" s="60">
        <f t="shared" si="1"/>
        <v>0.036205738611119725</v>
      </c>
      <c r="CF29" s="60"/>
      <c r="CG29" s="69" t="s">
        <v>115</v>
      </c>
      <c r="CH29" s="70">
        <v>3404.72</v>
      </c>
      <c r="CI29" s="81">
        <v>33324.05</v>
      </c>
      <c r="CJ29" s="71">
        <f t="shared" si="2"/>
        <v>0.8607929595073517</v>
      </c>
      <c r="CK29" s="71">
        <v>365</v>
      </c>
      <c r="CL29" s="71">
        <f t="shared" si="30"/>
        <v>42858.615359999996</v>
      </c>
      <c r="CM29" s="72" t="s">
        <v>114</v>
      </c>
      <c r="CN29" s="72">
        <v>365</v>
      </c>
      <c r="CO29" s="73">
        <f t="shared" si="31"/>
        <v>550903.1346</v>
      </c>
      <c r="CP29" s="72" t="s">
        <v>114</v>
      </c>
      <c r="CQ29" s="72">
        <v>406082.94</v>
      </c>
      <c r="CR29" s="72">
        <f t="shared" si="32"/>
        <v>363224.32464</v>
      </c>
      <c r="CS29" s="72">
        <v>532273.56</v>
      </c>
      <c r="CT29" s="72">
        <v>365</v>
      </c>
      <c r="CU29" s="73">
        <f t="shared" si="33"/>
        <v>381022.31654736</v>
      </c>
      <c r="CV29" s="72" t="s">
        <v>114</v>
      </c>
      <c r="CW29" s="73">
        <v>365</v>
      </c>
      <c r="CX29" s="73">
        <v>300000</v>
      </c>
      <c r="CY29" s="73" t="s">
        <v>114</v>
      </c>
      <c r="CZ29" s="73">
        <v>10</v>
      </c>
      <c r="DA29" s="73">
        <v>368323.76</v>
      </c>
      <c r="DB29" s="73"/>
      <c r="DC29" s="73">
        <v>7406.04</v>
      </c>
      <c r="DD29" s="73" t="s">
        <v>131</v>
      </c>
      <c r="DE29" s="73">
        <v>3</v>
      </c>
      <c r="DF29" s="73">
        <f t="shared" si="34"/>
        <v>8827.999679999999</v>
      </c>
      <c r="DG29" s="73">
        <v>199213.68</v>
      </c>
      <c r="DH29" s="73" t="s">
        <v>116</v>
      </c>
      <c r="DI29" s="73">
        <v>365</v>
      </c>
      <c r="DJ29" s="73">
        <f t="shared" si="35"/>
        <v>201205.8168</v>
      </c>
      <c r="DK29" s="73">
        <v>8355.81</v>
      </c>
      <c r="DL29" s="148" t="s">
        <v>114</v>
      </c>
      <c r="DM29" s="73">
        <v>3</v>
      </c>
      <c r="DN29" s="73">
        <f t="shared" si="36"/>
        <v>8439.3681</v>
      </c>
      <c r="DO29" s="73">
        <f t="shared" si="3"/>
        <v>127247.06229999999</v>
      </c>
      <c r="DP29" s="74" t="s">
        <v>114</v>
      </c>
      <c r="DQ29" s="75">
        <v>238473.312</v>
      </c>
      <c r="DR29" s="75">
        <v>57376.7</v>
      </c>
      <c r="DS29" s="75">
        <f t="shared" si="4"/>
        <v>1.4820965458809914</v>
      </c>
      <c r="DT29" s="74" t="s">
        <v>114</v>
      </c>
      <c r="DU29" s="75">
        <v>39432.62</v>
      </c>
      <c r="DV29" s="75">
        <v>52142.58</v>
      </c>
      <c r="DW29" s="71">
        <f t="shared" si="5"/>
        <v>1.3468940826384799</v>
      </c>
      <c r="DX29" s="74" t="s">
        <v>114</v>
      </c>
      <c r="DY29" s="76">
        <v>439700.74</v>
      </c>
      <c r="DZ29" s="76"/>
      <c r="EA29" s="73">
        <f t="shared" si="6"/>
        <v>0</v>
      </c>
      <c r="EB29" s="74" t="s">
        <v>114</v>
      </c>
      <c r="EC29" s="76">
        <v>107590.74</v>
      </c>
      <c r="ED29" s="76">
        <v>107590.74</v>
      </c>
      <c r="EE29" s="76">
        <f t="shared" si="7"/>
        <v>2.7791745451163945</v>
      </c>
      <c r="EF29" s="77" t="s">
        <v>116</v>
      </c>
      <c r="EG29" s="76">
        <v>178090.398</v>
      </c>
      <c r="EH29" s="76">
        <v>193128.58</v>
      </c>
      <c r="EI29" s="73">
        <f t="shared" si="8"/>
        <v>4.988701011541283</v>
      </c>
      <c r="EJ29" s="78" t="s">
        <v>114</v>
      </c>
      <c r="EK29" s="76">
        <v>175858.72</v>
      </c>
      <c r="EL29" s="76">
        <v>175858.72</v>
      </c>
      <c r="EM29" s="76">
        <f t="shared" si="9"/>
        <v>4.5426035564097</v>
      </c>
      <c r="EN29" s="79" t="s">
        <v>114</v>
      </c>
      <c r="EO29" s="82">
        <v>398167.44</v>
      </c>
      <c r="EP29" s="82"/>
      <c r="EQ29" s="73">
        <f t="shared" si="10"/>
        <v>0</v>
      </c>
      <c r="ER29" s="79" t="s">
        <v>114</v>
      </c>
      <c r="ES29" s="80"/>
      <c r="ET29" s="80" t="e">
        <f t="shared" si="11"/>
        <v>#VALUE!</v>
      </c>
      <c r="EU29" s="149" t="s">
        <v>116</v>
      </c>
    </row>
    <row r="30" spans="1:151" ht="14.25" customHeight="1" outlineLevel="2">
      <c r="A30" s="102" t="s">
        <v>20</v>
      </c>
      <c r="B30" s="103"/>
      <c r="C30" s="46">
        <v>10025</v>
      </c>
      <c r="D30" s="46">
        <v>369</v>
      </c>
      <c r="E30" s="46">
        <v>13747.9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R30" s="48"/>
      <c r="S30" s="48"/>
      <c r="T30" s="48"/>
      <c r="U30" s="48">
        <v>1253550.73</v>
      </c>
      <c r="V30" s="48">
        <v>1253550.73</v>
      </c>
      <c r="W30" s="48">
        <f t="shared" si="12"/>
        <v>1253550.73</v>
      </c>
      <c r="X30" s="48" t="e">
        <f>W30+#REF!</f>
        <v>#REF!</v>
      </c>
      <c r="Y30" s="47" t="s">
        <v>104</v>
      </c>
      <c r="Z30" s="48" t="e">
        <f t="shared" si="13"/>
        <v>#VALUE!</v>
      </c>
      <c r="AA30" s="48">
        <v>3.459</v>
      </c>
      <c r="AB30" s="48">
        <f t="shared" si="14"/>
        <v>173382.37500000003</v>
      </c>
      <c r="AC30" s="48">
        <v>1144651.39</v>
      </c>
      <c r="AD30" s="48">
        <v>1144651.39</v>
      </c>
      <c r="AE30" s="50">
        <v>3.595</v>
      </c>
      <c r="AF30" s="51"/>
      <c r="AG30" s="51">
        <v>3.802</v>
      </c>
      <c r="AH30" s="51"/>
      <c r="AI30" s="51">
        <v>546308.69</v>
      </c>
      <c r="AJ30" s="51">
        <v>546308.69</v>
      </c>
      <c r="AK30" s="50">
        <v>4.874</v>
      </c>
      <c r="AL30" s="51">
        <f t="shared" si="15"/>
        <v>342032.94999999995</v>
      </c>
      <c r="AM30" s="51">
        <v>4.217</v>
      </c>
      <c r="AN30" s="51">
        <f t="shared" si="16"/>
        <v>211377.12499999997</v>
      </c>
      <c r="AO30" s="51">
        <v>615165.9</v>
      </c>
      <c r="AP30" s="51">
        <f t="shared" si="17"/>
        <v>553410.075</v>
      </c>
      <c r="AQ30" s="50">
        <v>57</v>
      </c>
      <c r="AR30" s="51">
        <f t="shared" si="18"/>
        <v>126198</v>
      </c>
      <c r="AS30" s="51">
        <v>62.5</v>
      </c>
      <c r="AT30" s="51">
        <f t="shared" si="19"/>
        <v>138375</v>
      </c>
      <c r="AU30" s="52">
        <v>291739.03</v>
      </c>
      <c r="AV30" s="52">
        <v>291739.03</v>
      </c>
      <c r="AW30" s="50">
        <v>1.632</v>
      </c>
      <c r="AX30" s="51">
        <f t="shared" si="20"/>
        <v>114525.59999999999</v>
      </c>
      <c r="AY30" s="51">
        <v>1.549</v>
      </c>
      <c r="AZ30" s="51">
        <f t="shared" si="21"/>
        <v>77643.62499999999</v>
      </c>
      <c r="BA30" s="51">
        <v>264693.56</v>
      </c>
      <c r="BB30" s="51">
        <v>264693.56</v>
      </c>
      <c r="BC30" s="53">
        <v>0.989</v>
      </c>
      <c r="BD30" s="54">
        <f t="shared" si="22"/>
        <v>69403.075</v>
      </c>
      <c r="BE30" s="54">
        <v>1.06</v>
      </c>
      <c r="BF30" s="54">
        <f t="shared" si="23"/>
        <v>53132.50000000001</v>
      </c>
      <c r="BG30" s="54">
        <v>117181.71</v>
      </c>
      <c r="BH30" s="54">
        <f t="shared" si="24"/>
        <v>122535.57500000001</v>
      </c>
      <c r="BI30" s="53">
        <v>6.16</v>
      </c>
      <c r="BJ30" s="54">
        <f t="shared" si="25"/>
        <v>370524</v>
      </c>
      <c r="BK30" s="54">
        <v>6.16</v>
      </c>
      <c r="BL30" s="54">
        <f t="shared" si="26"/>
        <v>370524</v>
      </c>
      <c r="BM30" s="54">
        <v>29.9662</v>
      </c>
      <c r="BN30" s="54">
        <v>330597.64</v>
      </c>
      <c r="BO30" s="54">
        <v>999285.24</v>
      </c>
      <c r="BP30" s="54">
        <f t="shared" si="28"/>
        <v>1329882.88</v>
      </c>
      <c r="BQ30" s="54">
        <f t="shared" si="29"/>
        <v>741048</v>
      </c>
      <c r="BR30" s="56">
        <v>0.039</v>
      </c>
      <c r="BS30" s="56">
        <v>3174.25</v>
      </c>
      <c r="BT30" s="58">
        <f t="shared" si="0"/>
        <v>4691.7</v>
      </c>
      <c r="BU30" s="56">
        <v>0.0575</v>
      </c>
      <c r="BV30" s="56">
        <v>7441.2</v>
      </c>
      <c r="BW30" s="56">
        <v>7441.2</v>
      </c>
      <c r="BX30" s="25"/>
      <c r="BY30" s="25"/>
      <c r="BZ30" s="48">
        <v>1253550.73</v>
      </c>
      <c r="CA30" s="48"/>
      <c r="CB30" s="48"/>
      <c r="CC30" s="59"/>
      <c r="CD30" s="60">
        <v>7008.12</v>
      </c>
      <c r="CE30" s="60">
        <f t="shared" si="1"/>
        <v>0.058255361596009976</v>
      </c>
      <c r="CF30" s="60"/>
      <c r="CG30" s="69" t="s">
        <v>115</v>
      </c>
      <c r="CH30" s="70">
        <v>10580.07</v>
      </c>
      <c r="CI30" s="81">
        <v>103553.52</v>
      </c>
      <c r="CJ30" s="71">
        <f t="shared" si="2"/>
        <v>0.8607940149625936</v>
      </c>
      <c r="CK30" s="71">
        <v>365</v>
      </c>
      <c r="CL30" s="71">
        <f t="shared" si="30"/>
        <v>133181.92115999997</v>
      </c>
      <c r="CM30" s="72" t="s">
        <v>114</v>
      </c>
      <c r="CN30" s="72">
        <v>365</v>
      </c>
      <c r="CO30" s="73">
        <f t="shared" si="31"/>
        <v>1675724.1502499997</v>
      </c>
      <c r="CP30" s="72" t="s">
        <v>114</v>
      </c>
      <c r="CQ30" s="72">
        <v>1267719.71</v>
      </c>
      <c r="CR30" s="72">
        <f t="shared" si="32"/>
        <v>1134537.78884</v>
      </c>
      <c r="CS30" s="72">
        <v>1619057.15</v>
      </c>
      <c r="CT30" s="72">
        <v>365</v>
      </c>
      <c r="CU30" s="73">
        <f t="shared" si="33"/>
        <v>1190130.1404931599</v>
      </c>
      <c r="CV30" s="72" t="s">
        <v>114</v>
      </c>
      <c r="CW30" s="73">
        <v>365</v>
      </c>
      <c r="CX30" s="73" t="s">
        <v>125</v>
      </c>
      <c r="CY30" s="73" t="s">
        <v>114</v>
      </c>
      <c r="CZ30" s="73">
        <v>7</v>
      </c>
      <c r="DA30" s="73">
        <v>1228244.96</v>
      </c>
      <c r="DB30" s="73"/>
      <c r="DC30" s="73">
        <v>19443.53</v>
      </c>
      <c r="DD30" s="73" t="s">
        <v>131</v>
      </c>
      <c r="DE30" s="73">
        <v>3</v>
      </c>
      <c r="DF30" s="73">
        <f t="shared" si="34"/>
        <v>23176.687759999997</v>
      </c>
      <c r="DG30" s="73">
        <v>604530.98</v>
      </c>
      <c r="DH30" s="73" t="s">
        <v>116</v>
      </c>
      <c r="DI30" s="73">
        <v>365</v>
      </c>
      <c r="DJ30" s="73">
        <f t="shared" si="35"/>
        <v>610576.2898</v>
      </c>
      <c r="DK30" s="73">
        <v>17933.45</v>
      </c>
      <c r="DL30" s="148" t="s">
        <v>114</v>
      </c>
      <c r="DM30" s="73">
        <v>3</v>
      </c>
      <c r="DN30" s="73">
        <f t="shared" si="36"/>
        <v>18112.7845</v>
      </c>
      <c r="DO30" s="73">
        <f t="shared" si="3"/>
        <v>395416.07499999995</v>
      </c>
      <c r="DP30" s="74" t="s">
        <v>114</v>
      </c>
      <c r="DQ30" s="75">
        <v>741048</v>
      </c>
      <c r="DR30" s="75">
        <v>1329882.88</v>
      </c>
      <c r="DS30" s="75">
        <f t="shared" si="4"/>
        <v>11.054720532003323</v>
      </c>
      <c r="DT30" s="74" t="s">
        <v>114</v>
      </c>
      <c r="DU30" s="75">
        <v>122535.575</v>
      </c>
      <c r="DV30" s="75">
        <v>117181.71</v>
      </c>
      <c r="DW30" s="71">
        <f t="shared" si="5"/>
        <v>0.9740790523690773</v>
      </c>
      <c r="DX30" s="74" t="s">
        <v>114</v>
      </c>
      <c r="DY30" s="76">
        <v>1338100.06</v>
      </c>
      <c r="DZ30" s="76"/>
      <c r="EA30" s="73">
        <f t="shared" si="6"/>
        <v>0</v>
      </c>
      <c r="EB30" s="74" t="s">
        <v>114</v>
      </c>
      <c r="EC30" s="76">
        <v>291739.03</v>
      </c>
      <c r="ED30" s="76">
        <v>291739.03</v>
      </c>
      <c r="EE30" s="76">
        <f t="shared" si="7"/>
        <v>2.4250958437240233</v>
      </c>
      <c r="EF30" s="77" t="s">
        <v>116</v>
      </c>
      <c r="EG30" s="76">
        <v>553410.075</v>
      </c>
      <c r="EH30" s="76">
        <v>615165.9</v>
      </c>
      <c r="EI30" s="73">
        <f t="shared" si="8"/>
        <v>5.113598503740649</v>
      </c>
      <c r="EJ30" s="78" t="s">
        <v>114</v>
      </c>
      <c r="EK30" s="76">
        <v>546308.69</v>
      </c>
      <c r="EL30" s="76">
        <v>546308.69</v>
      </c>
      <c r="EM30" s="76">
        <f t="shared" si="9"/>
        <v>4.54121936824605</v>
      </c>
      <c r="EN30" s="79" t="s">
        <v>114</v>
      </c>
      <c r="EO30" s="82">
        <v>1150170.95</v>
      </c>
      <c r="EP30" s="82"/>
      <c r="EQ30" s="73">
        <f t="shared" si="10"/>
        <v>0</v>
      </c>
      <c r="ER30" s="79" t="s">
        <v>114</v>
      </c>
      <c r="ES30" s="80"/>
      <c r="ET30" s="80" t="e">
        <f t="shared" si="11"/>
        <v>#VALUE!</v>
      </c>
      <c r="EU30" s="149" t="s">
        <v>116</v>
      </c>
    </row>
    <row r="31" spans="1:151" ht="12" customHeight="1" outlineLevel="2">
      <c r="A31" s="102" t="s">
        <v>21</v>
      </c>
      <c r="B31" s="103"/>
      <c r="C31" s="46">
        <v>5492.7</v>
      </c>
      <c r="D31" s="46">
        <v>212</v>
      </c>
      <c r="E31" s="46">
        <v>827.9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48"/>
      <c r="S31" s="48"/>
      <c r="T31" s="48"/>
      <c r="U31" s="48">
        <v>751900.25</v>
      </c>
      <c r="V31" s="48">
        <v>751900.25</v>
      </c>
      <c r="W31" s="48">
        <f t="shared" si="12"/>
        <v>751900.25</v>
      </c>
      <c r="X31" s="48" t="e">
        <f>W31+#REF!</f>
        <v>#REF!</v>
      </c>
      <c r="Y31" s="47">
        <v>3.179</v>
      </c>
      <c r="Z31" s="48">
        <f t="shared" si="13"/>
        <v>122229.05309999999</v>
      </c>
      <c r="AA31" s="48">
        <v>3.459</v>
      </c>
      <c r="AB31" s="48">
        <f t="shared" si="14"/>
        <v>94996.24650000001</v>
      </c>
      <c r="AC31" s="48">
        <v>456258.4</v>
      </c>
      <c r="AD31" s="48">
        <v>456258.4</v>
      </c>
      <c r="AE31" s="50">
        <v>3.595</v>
      </c>
      <c r="AF31" s="51"/>
      <c r="AG31" s="51">
        <v>3.802</v>
      </c>
      <c r="AH31" s="51"/>
      <c r="AI31" s="51">
        <v>300996.9</v>
      </c>
      <c r="AJ31" s="51">
        <v>300996.9</v>
      </c>
      <c r="AK31" s="50">
        <v>4.874</v>
      </c>
      <c r="AL31" s="51">
        <f t="shared" si="15"/>
        <v>187399.93859999996</v>
      </c>
      <c r="AM31" s="51">
        <v>4.217</v>
      </c>
      <c r="AN31" s="51">
        <f t="shared" si="16"/>
        <v>115813.57949999998</v>
      </c>
      <c r="AO31" s="51">
        <v>255070.35</v>
      </c>
      <c r="AP31" s="51">
        <f t="shared" si="17"/>
        <v>303213.5180999999</v>
      </c>
      <c r="AQ31" s="50">
        <v>57</v>
      </c>
      <c r="AR31" s="51">
        <f t="shared" si="18"/>
        <v>72504</v>
      </c>
      <c r="AS31" s="51">
        <v>62.5</v>
      </c>
      <c r="AT31" s="51">
        <f t="shared" si="19"/>
        <v>79500</v>
      </c>
      <c r="AU31" s="52">
        <v>163545.3</v>
      </c>
      <c r="AV31" s="52">
        <v>163545.3</v>
      </c>
      <c r="AW31" s="50">
        <v>1.632</v>
      </c>
      <c r="AX31" s="51">
        <f t="shared" si="20"/>
        <v>62748.604799999994</v>
      </c>
      <c r="AY31" s="51">
        <v>1.549</v>
      </c>
      <c r="AZ31" s="51">
        <f t="shared" si="21"/>
        <v>42540.9615</v>
      </c>
      <c r="BA31" s="51">
        <v>973328.81</v>
      </c>
      <c r="BB31" s="51">
        <v>973328.81</v>
      </c>
      <c r="BC31" s="53">
        <v>0.989</v>
      </c>
      <c r="BD31" s="54">
        <f t="shared" si="22"/>
        <v>38025.9621</v>
      </c>
      <c r="BE31" s="54">
        <v>1.06</v>
      </c>
      <c r="BF31" s="54">
        <f t="shared" si="23"/>
        <v>29111.31</v>
      </c>
      <c r="BG31" s="54">
        <v>82844.95</v>
      </c>
      <c r="BH31" s="54">
        <f t="shared" si="24"/>
        <v>67137.2721</v>
      </c>
      <c r="BI31" s="53">
        <v>6.16</v>
      </c>
      <c r="BJ31" s="54">
        <f t="shared" si="25"/>
        <v>203010.192</v>
      </c>
      <c r="BK31" s="54">
        <v>6.16</v>
      </c>
      <c r="BL31" s="54">
        <f t="shared" si="26"/>
        <v>203010.192</v>
      </c>
      <c r="BM31" s="54">
        <v>29.9662</v>
      </c>
      <c r="BN31" s="54">
        <v>198358.08</v>
      </c>
      <c r="BO31" s="54">
        <v>1066000</v>
      </c>
      <c r="BP31" s="54">
        <f t="shared" si="28"/>
        <v>1264358.08</v>
      </c>
      <c r="BQ31" s="54">
        <f t="shared" si="29"/>
        <v>406020.384</v>
      </c>
      <c r="BR31" s="56">
        <v>0.039</v>
      </c>
      <c r="BS31" s="56">
        <v>1739.17</v>
      </c>
      <c r="BT31" s="58">
        <f t="shared" si="0"/>
        <v>2570.5836</v>
      </c>
      <c r="BU31" s="56">
        <v>0.0575</v>
      </c>
      <c r="BV31" s="56">
        <v>5054.4</v>
      </c>
      <c r="BW31" s="56">
        <v>5054.4</v>
      </c>
      <c r="BX31" s="25"/>
      <c r="BY31" s="25"/>
      <c r="BZ31" s="48">
        <v>751900.25</v>
      </c>
      <c r="CA31" s="48"/>
      <c r="CB31" s="48">
        <v>8</v>
      </c>
      <c r="CC31" s="59">
        <v>22233.64</v>
      </c>
      <c r="CD31" s="60">
        <v>26618.48</v>
      </c>
      <c r="CE31" s="60">
        <f t="shared" si="1"/>
        <v>0.40384631723317616</v>
      </c>
      <c r="CF31" s="60"/>
      <c r="CG31" s="69" t="s">
        <v>115</v>
      </c>
      <c r="CH31" s="70">
        <v>5796.82</v>
      </c>
      <c r="CI31" s="81">
        <v>56737</v>
      </c>
      <c r="CJ31" s="71">
        <f t="shared" si="2"/>
        <v>0.860794023582816</v>
      </c>
      <c r="CK31" s="71">
        <v>365</v>
      </c>
      <c r="CL31" s="71">
        <f t="shared" si="30"/>
        <v>72970.37015999999</v>
      </c>
      <c r="CM31" s="72" t="s">
        <v>114</v>
      </c>
      <c r="CN31" s="72">
        <v>365</v>
      </c>
      <c r="CO31" s="73">
        <f t="shared" si="31"/>
        <v>846080.57025</v>
      </c>
      <c r="CP31" s="72" t="s">
        <v>114</v>
      </c>
      <c r="CQ31" s="72">
        <v>709161.84</v>
      </c>
      <c r="CR31" s="72">
        <f t="shared" si="32"/>
        <v>636191.4698399999</v>
      </c>
      <c r="CS31" s="72">
        <v>817469.15</v>
      </c>
      <c r="CT31" s="72">
        <v>365</v>
      </c>
      <c r="CU31" s="73">
        <f t="shared" si="33"/>
        <v>667364.8518621599</v>
      </c>
      <c r="CV31" s="72" t="s">
        <v>114</v>
      </c>
      <c r="CW31" s="73">
        <v>365</v>
      </c>
      <c r="CX31" s="73">
        <v>500000</v>
      </c>
      <c r="CY31" s="73" t="s">
        <v>114</v>
      </c>
      <c r="CZ31" s="73">
        <v>12</v>
      </c>
      <c r="DA31" s="73">
        <v>579239.93</v>
      </c>
      <c r="DB31" s="73"/>
      <c r="DC31" s="73">
        <v>10409.5</v>
      </c>
      <c r="DD31" s="73" t="s">
        <v>131</v>
      </c>
      <c r="DE31" s="73">
        <v>3</v>
      </c>
      <c r="DF31" s="73">
        <f t="shared" si="34"/>
        <v>12408.124</v>
      </c>
      <c r="DG31" s="73">
        <v>333143.4</v>
      </c>
      <c r="DH31" s="73" t="s">
        <v>116</v>
      </c>
      <c r="DI31" s="73">
        <v>365</v>
      </c>
      <c r="DJ31" s="73">
        <f t="shared" si="35"/>
        <v>336474.83400000003</v>
      </c>
      <c r="DK31" s="73">
        <v>12460.13</v>
      </c>
      <c r="DL31" s="148" t="s">
        <v>114</v>
      </c>
      <c r="DM31" s="73">
        <v>3</v>
      </c>
      <c r="DN31" s="73">
        <f t="shared" si="36"/>
        <v>12584.7313</v>
      </c>
      <c r="DO31" s="73">
        <f t="shared" si="3"/>
        <v>216648.56609999997</v>
      </c>
      <c r="DP31" s="74" t="s">
        <v>114</v>
      </c>
      <c r="DQ31" s="75">
        <v>406020.384</v>
      </c>
      <c r="DR31" s="75">
        <v>1264358.08</v>
      </c>
      <c r="DS31" s="75">
        <f t="shared" si="4"/>
        <v>19.18240088359702</v>
      </c>
      <c r="DT31" s="74" t="s">
        <v>114</v>
      </c>
      <c r="DU31" s="75">
        <v>67137.272</v>
      </c>
      <c r="DV31" s="75">
        <v>82844.95</v>
      </c>
      <c r="DW31" s="71">
        <f t="shared" si="5"/>
        <v>1.2568947572839102</v>
      </c>
      <c r="DX31" s="74" t="s">
        <v>114</v>
      </c>
      <c r="DY31" s="76">
        <v>679537.73</v>
      </c>
      <c r="DZ31" s="76"/>
      <c r="EA31" s="73">
        <f t="shared" si="6"/>
        <v>0</v>
      </c>
      <c r="EB31" s="74" t="s">
        <v>114</v>
      </c>
      <c r="EC31" s="76">
        <v>163545.3</v>
      </c>
      <c r="ED31" s="76">
        <v>163545.3</v>
      </c>
      <c r="EE31" s="76">
        <f t="shared" si="7"/>
        <v>2.4812523895352014</v>
      </c>
      <c r="EF31" s="77" t="s">
        <v>116</v>
      </c>
      <c r="EG31" s="76">
        <v>303213.518</v>
      </c>
      <c r="EH31" s="76">
        <v>255070.35</v>
      </c>
      <c r="EI31" s="73">
        <f t="shared" si="8"/>
        <v>3.869838603965263</v>
      </c>
      <c r="EJ31" s="78" t="s">
        <v>114</v>
      </c>
      <c r="EK31" s="76">
        <v>300996.9</v>
      </c>
      <c r="EL31" s="76">
        <v>300996.9</v>
      </c>
      <c r="EM31" s="76">
        <f t="shared" si="9"/>
        <v>4.566620241411328</v>
      </c>
      <c r="EN31" s="79" t="s">
        <v>114</v>
      </c>
      <c r="EO31" s="82">
        <v>631451.01</v>
      </c>
      <c r="EP31" s="82"/>
      <c r="EQ31" s="73">
        <f t="shared" si="10"/>
        <v>0</v>
      </c>
      <c r="ER31" s="79" t="s">
        <v>114</v>
      </c>
      <c r="ES31" s="80"/>
      <c r="ET31" s="80" t="e">
        <f t="shared" si="11"/>
        <v>#VALUE!</v>
      </c>
      <c r="EU31" s="149" t="s">
        <v>116</v>
      </c>
    </row>
    <row r="32" spans="1:151" ht="15" customHeight="1" outlineLevel="2">
      <c r="A32" s="102" t="s">
        <v>22</v>
      </c>
      <c r="B32" s="103"/>
      <c r="C32" s="46">
        <v>6498.9</v>
      </c>
      <c r="D32" s="46">
        <v>249</v>
      </c>
      <c r="E32" s="46">
        <v>827.9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48"/>
      <c r="S32" s="48"/>
      <c r="T32" s="48"/>
      <c r="U32" s="48">
        <v>817492.61</v>
      </c>
      <c r="V32" s="48">
        <v>817492.61</v>
      </c>
      <c r="W32" s="48">
        <f t="shared" si="12"/>
        <v>817492.61</v>
      </c>
      <c r="X32" s="48" t="e">
        <f>W32+#REF!</f>
        <v>#REF!</v>
      </c>
      <c r="Y32" s="47">
        <v>3.179</v>
      </c>
      <c r="Z32" s="48">
        <f t="shared" si="13"/>
        <v>144620.02169999998</v>
      </c>
      <c r="AA32" s="48">
        <v>3.459</v>
      </c>
      <c r="AB32" s="48">
        <f t="shared" si="14"/>
        <v>112398.4755</v>
      </c>
      <c r="AC32" s="48">
        <v>620228.26</v>
      </c>
      <c r="AD32" s="48">
        <v>620228.26</v>
      </c>
      <c r="AE32" s="50">
        <v>3.595</v>
      </c>
      <c r="AF32" s="51"/>
      <c r="AG32" s="51">
        <v>3.802</v>
      </c>
      <c r="AH32" s="51"/>
      <c r="AI32" s="51">
        <v>352446.42</v>
      </c>
      <c r="AJ32" s="51">
        <v>352446.42</v>
      </c>
      <c r="AK32" s="50">
        <v>4.874</v>
      </c>
      <c r="AL32" s="51">
        <f t="shared" si="15"/>
        <v>221729.47019999995</v>
      </c>
      <c r="AM32" s="51">
        <v>4.217</v>
      </c>
      <c r="AN32" s="51">
        <f t="shared" si="16"/>
        <v>137029.30649999998</v>
      </c>
      <c r="AO32" s="51">
        <v>428310.76</v>
      </c>
      <c r="AP32" s="51">
        <f t="shared" si="17"/>
        <v>358758.77669999993</v>
      </c>
      <c r="AQ32" s="50">
        <v>57</v>
      </c>
      <c r="AR32" s="51">
        <f t="shared" si="18"/>
        <v>85158</v>
      </c>
      <c r="AS32" s="51">
        <v>62.5</v>
      </c>
      <c r="AT32" s="51">
        <f t="shared" si="19"/>
        <v>93375</v>
      </c>
      <c r="AU32" s="52">
        <v>189436.89</v>
      </c>
      <c r="AV32" s="52">
        <v>189436.89</v>
      </c>
      <c r="AW32" s="50">
        <v>1.632</v>
      </c>
      <c r="AX32" s="51">
        <f t="shared" si="20"/>
        <v>74243.43359999999</v>
      </c>
      <c r="AY32" s="51">
        <v>1.549</v>
      </c>
      <c r="AZ32" s="51">
        <f t="shared" si="21"/>
        <v>50333.98049999999</v>
      </c>
      <c r="BA32" s="51">
        <v>133665.4</v>
      </c>
      <c r="BB32" s="51">
        <v>133665.4</v>
      </c>
      <c r="BC32" s="53">
        <v>0.989</v>
      </c>
      <c r="BD32" s="54">
        <f t="shared" si="22"/>
        <v>44991.884699999995</v>
      </c>
      <c r="BE32" s="54">
        <v>1.06</v>
      </c>
      <c r="BF32" s="54">
        <f t="shared" si="23"/>
        <v>34444.170000000006</v>
      </c>
      <c r="BG32" s="54">
        <v>91469.3</v>
      </c>
      <c r="BH32" s="54">
        <f t="shared" si="24"/>
        <v>79436.05470000001</v>
      </c>
      <c r="BI32" s="53">
        <v>6.16</v>
      </c>
      <c r="BJ32" s="54">
        <f t="shared" si="25"/>
        <v>240199.34399999998</v>
      </c>
      <c r="BK32" s="54">
        <v>6.16</v>
      </c>
      <c r="BL32" s="54">
        <f t="shared" si="26"/>
        <v>240199.34399999998</v>
      </c>
      <c r="BM32" s="54">
        <v>29.9662</v>
      </c>
      <c r="BN32" s="54">
        <v>198358.56</v>
      </c>
      <c r="BO32" s="54">
        <v>2000</v>
      </c>
      <c r="BP32" s="54">
        <f t="shared" si="28"/>
        <v>200358.56</v>
      </c>
      <c r="BQ32" s="54">
        <f t="shared" si="29"/>
        <v>480398.68799999997</v>
      </c>
      <c r="BR32" s="56">
        <v>0.039</v>
      </c>
      <c r="BS32" s="56">
        <v>2057.77</v>
      </c>
      <c r="BT32" s="58">
        <f t="shared" si="0"/>
        <v>3041.4851999999996</v>
      </c>
      <c r="BU32" s="56">
        <v>0.0575</v>
      </c>
      <c r="BV32" s="56">
        <v>10108.8</v>
      </c>
      <c r="BW32" s="56">
        <v>10108.8</v>
      </c>
      <c r="BX32" s="25"/>
      <c r="BY32" s="25"/>
      <c r="BZ32" s="48">
        <v>817492.61</v>
      </c>
      <c r="CA32" s="48"/>
      <c r="CB32" s="48">
        <v>7</v>
      </c>
      <c r="CC32" s="59">
        <v>13060</v>
      </c>
      <c r="CD32" s="60">
        <v>4204.88</v>
      </c>
      <c r="CE32" s="60">
        <f t="shared" si="1"/>
        <v>0.05391784250668062</v>
      </c>
      <c r="CF32" s="60"/>
      <c r="CG32" s="69" t="s">
        <v>115</v>
      </c>
      <c r="CH32" s="70">
        <v>6858.73</v>
      </c>
      <c r="CI32" s="81">
        <v>67130.53</v>
      </c>
      <c r="CJ32" s="71">
        <f t="shared" si="2"/>
        <v>0.8607934932578335</v>
      </c>
      <c r="CK32" s="71">
        <v>365</v>
      </c>
      <c r="CL32" s="71">
        <f t="shared" si="30"/>
        <v>86337.69324</v>
      </c>
      <c r="CM32" s="72" t="s">
        <v>114</v>
      </c>
      <c r="CN32" s="72">
        <v>365</v>
      </c>
      <c r="CO32" s="73">
        <f t="shared" si="31"/>
        <v>1142809.4294999999</v>
      </c>
      <c r="CP32" s="72" t="s">
        <v>114</v>
      </c>
      <c r="CQ32" s="72">
        <v>822675.09</v>
      </c>
      <c r="CR32" s="72">
        <f t="shared" si="32"/>
        <v>736337.3967599999</v>
      </c>
      <c r="CS32" s="72">
        <v>1104163.7</v>
      </c>
      <c r="CT32" s="72">
        <v>365</v>
      </c>
      <c r="CU32" s="73">
        <f t="shared" si="33"/>
        <v>772417.9292012398</v>
      </c>
      <c r="CV32" s="72" t="s">
        <v>114</v>
      </c>
      <c r="CW32" s="73">
        <v>365</v>
      </c>
      <c r="CX32" s="73">
        <v>550000</v>
      </c>
      <c r="CY32" s="73" t="s">
        <v>114</v>
      </c>
      <c r="CZ32" s="73"/>
      <c r="DA32" s="73">
        <v>0</v>
      </c>
      <c r="DB32" s="73"/>
      <c r="DC32" s="73">
        <v>9774.89</v>
      </c>
      <c r="DD32" s="73"/>
      <c r="DE32" s="73">
        <v>3</v>
      </c>
      <c r="DF32" s="73">
        <f t="shared" si="34"/>
        <v>11651.66888</v>
      </c>
      <c r="DG32" s="73">
        <v>390567.68</v>
      </c>
      <c r="DH32" s="73" t="s">
        <v>116</v>
      </c>
      <c r="DI32" s="73">
        <v>365</v>
      </c>
      <c r="DJ32" s="73">
        <f t="shared" si="35"/>
        <v>394473.3568</v>
      </c>
      <c r="DK32" s="73">
        <v>12257.09</v>
      </c>
      <c r="DL32" s="148" t="s">
        <v>114</v>
      </c>
      <c r="DM32" s="73">
        <v>3</v>
      </c>
      <c r="DN32" s="73">
        <f t="shared" si="36"/>
        <v>12379.6609</v>
      </c>
      <c r="DO32" s="73">
        <f t="shared" si="3"/>
        <v>256336.11269999997</v>
      </c>
      <c r="DP32" s="74" t="s">
        <v>114</v>
      </c>
      <c r="DQ32" s="75">
        <v>480398.688</v>
      </c>
      <c r="DR32" s="75">
        <v>200358.56</v>
      </c>
      <c r="DS32" s="75">
        <f t="shared" si="4"/>
        <v>2.5691342637471983</v>
      </c>
      <c r="DT32" s="74" t="s">
        <v>114</v>
      </c>
      <c r="DU32" s="75">
        <v>79436.055</v>
      </c>
      <c r="DV32" s="75">
        <v>91469.3</v>
      </c>
      <c r="DW32" s="71">
        <f t="shared" si="5"/>
        <v>1.1728818210261225</v>
      </c>
      <c r="DX32" s="74" t="s">
        <v>114</v>
      </c>
      <c r="DY32" s="76">
        <v>915316.52</v>
      </c>
      <c r="DZ32" s="76"/>
      <c r="EA32" s="73">
        <f t="shared" si="6"/>
        <v>0</v>
      </c>
      <c r="EB32" s="74" t="s">
        <v>114</v>
      </c>
      <c r="EC32" s="76">
        <v>189436.89</v>
      </c>
      <c r="ED32" s="76">
        <v>189436.89</v>
      </c>
      <c r="EE32" s="76">
        <f t="shared" si="7"/>
        <v>2.4290891535490626</v>
      </c>
      <c r="EF32" s="77" t="s">
        <v>116</v>
      </c>
      <c r="EG32" s="76">
        <v>358758.777</v>
      </c>
      <c r="EH32" s="76">
        <v>428310.76</v>
      </c>
      <c r="EI32" s="73">
        <f t="shared" si="8"/>
        <v>5.492093020870199</v>
      </c>
      <c r="EJ32" s="78" t="s">
        <v>114</v>
      </c>
      <c r="EK32" s="76">
        <v>352446.42</v>
      </c>
      <c r="EL32" s="76">
        <v>352446.42</v>
      </c>
      <c r="EM32" s="76">
        <f t="shared" si="9"/>
        <v>4.519308652233455</v>
      </c>
      <c r="EN32" s="79" t="s">
        <v>114</v>
      </c>
      <c r="EO32" s="82">
        <v>764185.48</v>
      </c>
      <c r="EP32" s="82"/>
      <c r="EQ32" s="73">
        <f t="shared" si="10"/>
        <v>0</v>
      </c>
      <c r="ER32" s="79" t="s">
        <v>114</v>
      </c>
      <c r="ES32" s="80"/>
      <c r="ET32" s="80" t="e">
        <f t="shared" si="11"/>
        <v>#VALUE!</v>
      </c>
      <c r="EU32" s="149" t="s">
        <v>116</v>
      </c>
    </row>
    <row r="33" spans="1:151" ht="12.75" customHeight="1" outlineLevel="2">
      <c r="A33" s="102" t="s">
        <v>23</v>
      </c>
      <c r="B33" s="103"/>
      <c r="C33" s="46">
        <v>3284.9</v>
      </c>
      <c r="D33" s="46">
        <v>134</v>
      </c>
      <c r="E33" s="46">
        <v>15570.05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48"/>
      <c r="S33" s="48"/>
      <c r="T33" s="48"/>
      <c r="U33" s="48">
        <v>437832.02</v>
      </c>
      <c r="V33" s="48">
        <v>437832.02</v>
      </c>
      <c r="W33" s="48">
        <f t="shared" si="12"/>
        <v>437832.02</v>
      </c>
      <c r="X33" s="48" t="e">
        <f>W33+#REF!</f>
        <v>#REF!</v>
      </c>
      <c r="Y33" s="47">
        <v>3.179</v>
      </c>
      <c r="Z33" s="48">
        <f t="shared" si="13"/>
        <v>73098.8797</v>
      </c>
      <c r="AA33" s="48">
        <v>3.459</v>
      </c>
      <c r="AB33" s="48">
        <f t="shared" si="14"/>
        <v>56812.34550000001</v>
      </c>
      <c r="AC33" s="48">
        <v>263980.19</v>
      </c>
      <c r="AD33" s="48">
        <v>263980.19</v>
      </c>
      <c r="AE33" s="50">
        <v>3.595</v>
      </c>
      <c r="AF33" s="51"/>
      <c r="AG33" s="51">
        <v>3.802</v>
      </c>
      <c r="AH33" s="51"/>
      <c r="AI33" s="51">
        <v>181733.35</v>
      </c>
      <c r="AJ33" s="51">
        <v>181733.35</v>
      </c>
      <c r="AK33" s="50">
        <v>4.874</v>
      </c>
      <c r="AL33" s="51">
        <f t="shared" si="15"/>
        <v>112074.21819999999</v>
      </c>
      <c r="AM33" s="51">
        <v>4.217</v>
      </c>
      <c r="AN33" s="51">
        <f t="shared" si="16"/>
        <v>69262.11649999999</v>
      </c>
      <c r="AO33" s="51">
        <v>178276.38</v>
      </c>
      <c r="AP33" s="51">
        <f t="shared" si="17"/>
        <v>181336.33469999998</v>
      </c>
      <c r="AQ33" s="50">
        <v>57</v>
      </c>
      <c r="AR33" s="51">
        <f t="shared" si="18"/>
        <v>45828</v>
      </c>
      <c r="AS33" s="51">
        <v>62.5</v>
      </c>
      <c r="AT33" s="51">
        <f t="shared" si="19"/>
        <v>50250</v>
      </c>
      <c r="AU33" s="52">
        <v>100162.3</v>
      </c>
      <c r="AV33" s="52">
        <v>100162.3</v>
      </c>
      <c r="AW33" s="50">
        <v>1.632</v>
      </c>
      <c r="AX33" s="51">
        <f t="shared" si="20"/>
        <v>37526.6976</v>
      </c>
      <c r="AY33" s="51">
        <v>1.549</v>
      </c>
      <c r="AZ33" s="51">
        <f t="shared" si="21"/>
        <v>25441.550499999998</v>
      </c>
      <c r="BA33" s="51">
        <v>180989.35</v>
      </c>
      <c r="BB33" s="51">
        <v>180989.35</v>
      </c>
      <c r="BC33" s="53">
        <v>0.989</v>
      </c>
      <c r="BD33" s="54">
        <f t="shared" si="22"/>
        <v>22741.3627</v>
      </c>
      <c r="BE33" s="54">
        <v>1.06</v>
      </c>
      <c r="BF33" s="54">
        <f t="shared" si="23"/>
        <v>17409.97</v>
      </c>
      <c r="BG33" s="54">
        <v>50397.78</v>
      </c>
      <c r="BH33" s="54">
        <f t="shared" si="24"/>
        <v>40151.3327</v>
      </c>
      <c r="BI33" s="53">
        <v>6.16</v>
      </c>
      <c r="BJ33" s="54">
        <f t="shared" si="25"/>
        <v>121409.90400000001</v>
      </c>
      <c r="BK33" s="54">
        <v>6.16</v>
      </c>
      <c r="BL33" s="54">
        <f t="shared" si="26"/>
        <v>121409.90400000001</v>
      </c>
      <c r="BM33" s="54">
        <v>29.9662</v>
      </c>
      <c r="BN33" s="54">
        <v>60748.11</v>
      </c>
      <c r="BO33" s="54">
        <v>2000</v>
      </c>
      <c r="BP33" s="54">
        <f t="shared" si="28"/>
        <v>62748.11</v>
      </c>
      <c r="BQ33" s="54">
        <f t="shared" si="29"/>
        <v>242819.80800000002</v>
      </c>
      <c r="BR33" s="56">
        <v>0.039</v>
      </c>
      <c r="BS33" s="56">
        <v>1040.11</v>
      </c>
      <c r="BT33" s="58">
        <f t="shared" si="0"/>
        <v>1537.3332</v>
      </c>
      <c r="BU33" s="56">
        <v>0.0575</v>
      </c>
      <c r="BV33" s="56">
        <v>6645.6</v>
      </c>
      <c r="BW33" s="56">
        <v>6645.6</v>
      </c>
      <c r="BX33" s="25"/>
      <c r="BY33" s="25"/>
      <c r="BZ33" s="48">
        <v>437832.02</v>
      </c>
      <c r="CA33" s="48"/>
      <c r="CB33" s="48"/>
      <c r="CC33" s="59"/>
      <c r="CD33" s="60">
        <v>3101.64</v>
      </c>
      <c r="CE33" s="60">
        <f t="shared" si="1"/>
        <v>0.07868428262656396</v>
      </c>
      <c r="CF33" s="60"/>
      <c r="CG33" s="69" t="s">
        <v>115</v>
      </c>
      <c r="CH33" s="70">
        <v>3466.78</v>
      </c>
      <c r="CI33" s="81">
        <v>33931.45</v>
      </c>
      <c r="CJ33" s="71">
        <f t="shared" si="2"/>
        <v>0.8607935807279774</v>
      </c>
      <c r="CK33" s="71">
        <v>365</v>
      </c>
      <c r="CL33" s="71">
        <f t="shared" si="30"/>
        <v>43639.82664</v>
      </c>
      <c r="CM33" s="72" t="s">
        <v>114</v>
      </c>
      <c r="CN33" s="72">
        <v>365</v>
      </c>
      <c r="CO33" s="73">
        <f t="shared" si="31"/>
        <v>535227.3040499999</v>
      </c>
      <c r="CP33" s="72" t="s">
        <v>114</v>
      </c>
      <c r="CQ33" s="72">
        <v>425630.36</v>
      </c>
      <c r="CR33" s="72">
        <f t="shared" si="32"/>
        <v>381990.53336</v>
      </c>
      <c r="CS33" s="72">
        <v>517127.83</v>
      </c>
      <c r="CT33" s="72">
        <v>365</v>
      </c>
      <c r="CU33" s="73">
        <f t="shared" si="33"/>
        <v>400708.06949464</v>
      </c>
      <c r="CV33" s="72" t="s">
        <v>114</v>
      </c>
      <c r="CW33" s="73">
        <v>365</v>
      </c>
      <c r="CX33" s="73">
        <v>300000</v>
      </c>
      <c r="CY33" s="73" t="s">
        <v>114</v>
      </c>
      <c r="CZ33" s="73">
        <v>8</v>
      </c>
      <c r="DA33" s="73">
        <v>350000</v>
      </c>
      <c r="DB33" s="73"/>
      <c r="DC33" s="73">
        <v>7389.39</v>
      </c>
      <c r="DD33" s="73" t="s">
        <v>131</v>
      </c>
      <c r="DE33" s="73">
        <v>3</v>
      </c>
      <c r="DF33" s="73">
        <f t="shared" si="34"/>
        <v>8808.15288</v>
      </c>
      <c r="DG33" s="73">
        <v>203060.52</v>
      </c>
      <c r="DH33" s="73" t="s">
        <v>116</v>
      </c>
      <c r="DI33" s="73">
        <v>365</v>
      </c>
      <c r="DJ33" s="73">
        <f t="shared" si="35"/>
        <v>205091.12519999998</v>
      </c>
      <c r="DK33" s="73">
        <v>8355.81</v>
      </c>
      <c r="DL33" s="148" t="s">
        <v>114</v>
      </c>
      <c r="DM33" s="73">
        <v>3</v>
      </c>
      <c r="DN33" s="73">
        <f t="shared" si="36"/>
        <v>8439.3681</v>
      </c>
      <c r="DO33" s="73">
        <f t="shared" si="3"/>
        <v>129566.3107</v>
      </c>
      <c r="DP33" s="74" t="s">
        <v>114</v>
      </c>
      <c r="DQ33" s="75">
        <v>242819.808</v>
      </c>
      <c r="DR33" s="75">
        <v>62748.11</v>
      </c>
      <c r="DS33" s="75">
        <f t="shared" si="4"/>
        <v>1.5918320699767623</v>
      </c>
      <c r="DT33" s="74" t="s">
        <v>114</v>
      </c>
      <c r="DU33" s="75">
        <v>40151.333</v>
      </c>
      <c r="DV33" s="75">
        <v>50397.78</v>
      </c>
      <c r="DW33" s="71">
        <f t="shared" si="5"/>
        <v>1.2785214161770524</v>
      </c>
      <c r="DX33" s="74" t="s">
        <v>114</v>
      </c>
      <c r="DY33" s="76">
        <v>424305.53</v>
      </c>
      <c r="DZ33" s="76"/>
      <c r="EA33" s="73">
        <f t="shared" si="6"/>
        <v>0</v>
      </c>
      <c r="EB33" s="74" t="s">
        <v>114</v>
      </c>
      <c r="EC33" s="76">
        <v>100162.3</v>
      </c>
      <c r="ED33" s="76">
        <v>100162.3</v>
      </c>
      <c r="EE33" s="76">
        <f t="shared" si="7"/>
        <v>2.540977909018032</v>
      </c>
      <c r="EF33" s="77" t="s">
        <v>116</v>
      </c>
      <c r="EG33" s="76">
        <v>181336.335</v>
      </c>
      <c r="EH33" s="76">
        <v>178276.38</v>
      </c>
      <c r="EI33" s="73">
        <f t="shared" si="8"/>
        <v>4.522623215318578</v>
      </c>
      <c r="EJ33" s="78" t="s">
        <v>114</v>
      </c>
      <c r="EK33" s="76">
        <v>181733.35</v>
      </c>
      <c r="EL33" s="76">
        <v>181733.35</v>
      </c>
      <c r="EM33" s="76">
        <f t="shared" si="9"/>
        <v>4.6103217246593</v>
      </c>
      <c r="EN33" s="79" t="s">
        <v>114</v>
      </c>
      <c r="EO33" s="82">
        <v>372264.27</v>
      </c>
      <c r="EP33" s="82"/>
      <c r="EQ33" s="73">
        <f t="shared" si="10"/>
        <v>0</v>
      </c>
      <c r="ER33" s="79" t="s">
        <v>114</v>
      </c>
      <c r="ES33" s="80"/>
      <c r="ET33" s="80" t="e">
        <f t="shared" si="11"/>
        <v>#VALUE!</v>
      </c>
      <c r="EU33" s="149" t="s">
        <v>116</v>
      </c>
    </row>
    <row r="34" spans="1:151" ht="12" customHeight="1" outlineLevel="2">
      <c r="A34" s="102" t="s">
        <v>24</v>
      </c>
      <c r="B34" s="103"/>
      <c r="C34" s="46">
        <v>3588</v>
      </c>
      <c r="D34" s="46">
        <v>146</v>
      </c>
      <c r="E34" s="46">
        <v>12417.25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48"/>
      <c r="S34" s="48"/>
      <c r="T34" s="48"/>
      <c r="U34" s="48">
        <v>684446.58</v>
      </c>
      <c r="V34" s="48">
        <v>684446.58</v>
      </c>
      <c r="W34" s="48">
        <f t="shared" si="12"/>
        <v>684446.58</v>
      </c>
      <c r="X34" s="48" t="e">
        <f>W34+#REF!</f>
        <v>#REF!</v>
      </c>
      <c r="Y34" s="47">
        <v>3.771</v>
      </c>
      <c r="Z34" s="48">
        <f t="shared" si="13"/>
        <v>94712.436</v>
      </c>
      <c r="AA34" s="48">
        <v>3.459</v>
      </c>
      <c r="AB34" s="48">
        <f t="shared" si="14"/>
        <v>62054.46000000001</v>
      </c>
      <c r="AC34" s="48">
        <v>407928.59</v>
      </c>
      <c r="AD34" s="48">
        <v>407928.59</v>
      </c>
      <c r="AE34" s="50">
        <v>3.595</v>
      </c>
      <c r="AF34" s="51"/>
      <c r="AG34" s="51">
        <v>3.802</v>
      </c>
      <c r="AH34" s="51"/>
      <c r="AI34" s="51">
        <v>163258.15</v>
      </c>
      <c r="AJ34" s="51">
        <v>163258.15</v>
      </c>
      <c r="AK34" s="50">
        <v>3.315</v>
      </c>
      <c r="AL34" s="51">
        <f t="shared" si="15"/>
        <v>83259.54</v>
      </c>
      <c r="AM34" s="51">
        <v>3.514</v>
      </c>
      <c r="AN34" s="51">
        <f t="shared" si="16"/>
        <v>63041.16</v>
      </c>
      <c r="AO34" s="51">
        <v>148445.77</v>
      </c>
      <c r="AP34" s="51">
        <f t="shared" si="17"/>
        <v>146300.7</v>
      </c>
      <c r="AQ34" s="50">
        <v>57</v>
      </c>
      <c r="AR34" s="51">
        <f t="shared" si="18"/>
        <v>49932</v>
      </c>
      <c r="AS34" s="51">
        <v>62.5</v>
      </c>
      <c r="AT34" s="51">
        <f t="shared" si="19"/>
        <v>54750</v>
      </c>
      <c r="AU34" s="52">
        <v>109264.57</v>
      </c>
      <c r="AV34" s="52">
        <v>109264.57</v>
      </c>
      <c r="AW34" s="50">
        <v>1.624</v>
      </c>
      <c r="AX34" s="51">
        <f t="shared" si="20"/>
        <v>40788.384</v>
      </c>
      <c r="AY34" s="51">
        <v>1.549</v>
      </c>
      <c r="AZ34" s="51">
        <f t="shared" si="21"/>
        <v>27789.059999999998</v>
      </c>
      <c r="BA34" s="51">
        <v>560610.15</v>
      </c>
      <c r="BB34" s="51">
        <v>560610.15</v>
      </c>
      <c r="BC34" s="53"/>
      <c r="BD34" s="54">
        <f t="shared" si="22"/>
        <v>0</v>
      </c>
      <c r="BE34" s="54"/>
      <c r="BF34" s="54">
        <f t="shared" si="23"/>
        <v>0</v>
      </c>
      <c r="BG34" s="54"/>
      <c r="BH34" s="54">
        <f t="shared" si="24"/>
        <v>0</v>
      </c>
      <c r="BI34" s="53"/>
      <c r="BJ34" s="54">
        <f t="shared" si="25"/>
        <v>0</v>
      </c>
      <c r="BK34" s="54"/>
      <c r="BL34" s="54">
        <f t="shared" si="26"/>
        <v>0</v>
      </c>
      <c r="BM34" s="54"/>
      <c r="BN34" s="54">
        <f t="shared" si="27"/>
        <v>0</v>
      </c>
      <c r="BO34" s="54"/>
      <c r="BP34" s="54">
        <f t="shared" si="28"/>
        <v>0</v>
      </c>
      <c r="BQ34" s="54">
        <f t="shared" si="29"/>
        <v>0</v>
      </c>
      <c r="BR34" s="56">
        <v>0.039</v>
      </c>
      <c r="BS34" s="56">
        <v>1136.08</v>
      </c>
      <c r="BT34" s="58">
        <f t="shared" si="0"/>
        <v>1679.184</v>
      </c>
      <c r="BU34" s="56">
        <v>0.0575</v>
      </c>
      <c r="BV34" s="56">
        <v>7488</v>
      </c>
      <c r="BW34" s="56">
        <v>7488</v>
      </c>
      <c r="BX34" s="25"/>
      <c r="BY34" s="25"/>
      <c r="BZ34" s="48">
        <v>684446.58</v>
      </c>
      <c r="CA34" s="48"/>
      <c r="CB34" s="48">
        <v>2</v>
      </c>
      <c r="CC34" s="59">
        <v>1840</v>
      </c>
      <c r="CD34" s="60">
        <v>3850</v>
      </c>
      <c r="CE34" s="60">
        <f t="shared" si="1"/>
        <v>0.08941843180973615</v>
      </c>
      <c r="CF34" s="60"/>
      <c r="CG34" s="69" t="s">
        <v>115</v>
      </c>
      <c r="CH34" s="70">
        <v>3786.66</v>
      </c>
      <c r="CI34" s="81">
        <v>37062.35</v>
      </c>
      <c r="CJ34" s="71">
        <f t="shared" si="2"/>
        <v>0.8607940821256038</v>
      </c>
      <c r="CK34" s="71">
        <v>365</v>
      </c>
      <c r="CL34" s="71">
        <f t="shared" si="30"/>
        <v>47666.47607999999</v>
      </c>
      <c r="CM34" s="72" t="s">
        <v>114</v>
      </c>
      <c r="CN34" s="72">
        <v>365</v>
      </c>
      <c r="CO34" s="73">
        <f t="shared" si="31"/>
        <v>471388.11075</v>
      </c>
      <c r="CP34" s="72" t="s">
        <v>114</v>
      </c>
      <c r="CQ34" s="72">
        <v>452727.73</v>
      </c>
      <c r="CR34" s="72">
        <f t="shared" si="32"/>
        <v>405061.25392</v>
      </c>
      <c r="CS34" s="72">
        <v>455447.45</v>
      </c>
      <c r="CT34" s="72">
        <v>365</v>
      </c>
      <c r="CU34" s="73">
        <f t="shared" si="33"/>
        <v>424909.25536207994</v>
      </c>
      <c r="CV34" s="72" t="s">
        <v>114</v>
      </c>
      <c r="CW34" s="73"/>
      <c r="CX34" s="73"/>
      <c r="CY34" s="73"/>
      <c r="CZ34" s="73">
        <v>7</v>
      </c>
      <c r="DA34" s="73">
        <v>305915.82</v>
      </c>
      <c r="DB34" s="73"/>
      <c r="DC34" s="73">
        <v>9500.33</v>
      </c>
      <c r="DD34" s="73" t="s">
        <v>131</v>
      </c>
      <c r="DE34" s="73">
        <v>3</v>
      </c>
      <c r="DF34" s="73">
        <f t="shared" si="34"/>
        <v>11324.39336</v>
      </c>
      <c r="DG34" s="73">
        <v>180801.56</v>
      </c>
      <c r="DH34" s="73" t="s">
        <v>116</v>
      </c>
      <c r="DI34" s="73">
        <v>365</v>
      </c>
      <c r="DJ34" s="73">
        <f t="shared" si="35"/>
        <v>182609.5756</v>
      </c>
      <c r="DK34" s="73">
        <v>9455.17</v>
      </c>
      <c r="DL34" s="148" t="s">
        <v>114</v>
      </c>
      <c r="DM34" s="73">
        <v>3</v>
      </c>
      <c r="DN34" s="73">
        <f t="shared" si="36"/>
        <v>9549.7217</v>
      </c>
      <c r="DO34" s="73">
        <f t="shared" si="3"/>
        <v>141521.484</v>
      </c>
      <c r="DP34" s="74" t="s">
        <v>114</v>
      </c>
      <c r="DQ34" s="75">
        <v>0</v>
      </c>
      <c r="DR34" s="75">
        <v>0</v>
      </c>
      <c r="DS34" s="75">
        <f t="shared" si="4"/>
        <v>0</v>
      </c>
      <c r="DT34" s="74" t="s">
        <v>114</v>
      </c>
      <c r="DU34" s="75"/>
      <c r="DV34" s="75"/>
      <c r="DW34" s="71">
        <f t="shared" si="5"/>
        <v>0</v>
      </c>
      <c r="DX34" s="74" t="s">
        <v>114</v>
      </c>
      <c r="DY34" s="76">
        <v>372620.23</v>
      </c>
      <c r="DZ34" s="76"/>
      <c r="EA34" s="73">
        <f t="shared" si="6"/>
        <v>0</v>
      </c>
      <c r="EB34" s="74" t="s">
        <v>114</v>
      </c>
      <c r="EC34" s="76">
        <v>109264.57</v>
      </c>
      <c r="ED34" s="76">
        <v>109264.57</v>
      </c>
      <c r="EE34" s="76">
        <f t="shared" si="7"/>
        <v>2.5377315589000373</v>
      </c>
      <c r="EF34" s="77" t="s">
        <v>116</v>
      </c>
      <c r="EG34" s="76">
        <v>146300.7</v>
      </c>
      <c r="EH34" s="76">
        <v>148445.77</v>
      </c>
      <c r="EI34" s="73">
        <f t="shared" si="8"/>
        <v>3.447737133036046</v>
      </c>
      <c r="EJ34" s="78" t="s">
        <v>114</v>
      </c>
      <c r="EK34" s="76">
        <v>163258.15</v>
      </c>
      <c r="EL34" s="76">
        <v>163258.15</v>
      </c>
      <c r="EM34" s="76">
        <f t="shared" si="9"/>
        <v>3.7917630527684874</v>
      </c>
      <c r="EN34" s="79" t="s">
        <v>114</v>
      </c>
      <c r="EO34" s="82">
        <v>406249.98</v>
      </c>
      <c r="EP34" s="82"/>
      <c r="EQ34" s="73">
        <f t="shared" si="10"/>
        <v>0</v>
      </c>
      <c r="ER34" s="79" t="s">
        <v>114</v>
      </c>
      <c r="ES34" s="80"/>
      <c r="ET34" s="80" t="e">
        <f t="shared" si="11"/>
        <v>#VALUE!</v>
      </c>
      <c r="EU34" s="149" t="s">
        <v>116</v>
      </c>
    </row>
    <row r="35" spans="1:151" ht="12" customHeight="1" outlineLevel="2">
      <c r="A35" s="102" t="s">
        <v>25</v>
      </c>
      <c r="B35" s="103"/>
      <c r="C35" s="46">
        <v>3578.5</v>
      </c>
      <c r="D35" s="46">
        <v>148</v>
      </c>
      <c r="E35" s="46">
        <v>15892.86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48"/>
      <c r="S35" s="48"/>
      <c r="T35" s="48"/>
      <c r="U35" s="48">
        <v>465951.58</v>
      </c>
      <c r="V35" s="48">
        <v>465951.58</v>
      </c>
      <c r="W35" s="48">
        <f t="shared" si="12"/>
        <v>465951.58</v>
      </c>
      <c r="X35" s="48" t="e">
        <f>W35+#REF!</f>
        <v>#REF!</v>
      </c>
      <c r="Y35" s="47">
        <v>3.771</v>
      </c>
      <c r="Z35" s="48">
        <f t="shared" si="13"/>
        <v>94461.6645</v>
      </c>
      <c r="AA35" s="48">
        <v>3.459</v>
      </c>
      <c r="AB35" s="48">
        <f t="shared" si="14"/>
        <v>61890.15750000001</v>
      </c>
      <c r="AC35" s="48">
        <v>156236.17</v>
      </c>
      <c r="AD35" s="48">
        <v>156236.17</v>
      </c>
      <c r="AE35" s="50">
        <v>3.595</v>
      </c>
      <c r="AF35" s="51"/>
      <c r="AG35" s="51">
        <v>3.802</v>
      </c>
      <c r="AH35" s="51"/>
      <c r="AI35" s="51">
        <v>161874.34</v>
      </c>
      <c r="AJ35" s="51">
        <v>161874.34</v>
      </c>
      <c r="AK35" s="50">
        <v>3.315</v>
      </c>
      <c r="AL35" s="51">
        <f t="shared" si="15"/>
        <v>83039.0925</v>
      </c>
      <c r="AM35" s="51">
        <v>3.514</v>
      </c>
      <c r="AN35" s="51">
        <f t="shared" si="16"/>
        <v>62874.245</v>
      </c>
      <c r="AO35" s="51">
        <v>150385.28</v>
      </c>
      <c r="AP35" s="51">
        <f t="shared" si="17"/>
        <v>145913.3375</v>
      </c>
      <c r="AQ35" s="50">
        <v>57</v>
      </c>
      <c r="AR35" s="51">
        <f t="shared" si="18"/>
        <v>50616</v>
      </c>
      <c r="AS35" s="51">
        <v>62.5</v>
      </c>
      <c r="AT35" s="51">
        <f t="shared" si="19"/>
        <v>55500</v>
      </c>
      <c r="AU35" s="52">
        <v>117533.49</v>
      </c>
      <c r="AV35" s="52">
        <v>117533.49</v>
      </c>
      <c r="AW35" s="50">
        <v>1.624</v>
      </c>
      <c r="AX35" s="51">
        <f t="shared" si="20"/>
        <v>40680.388</v>
      </c>
      <c r="AY35" s="51">
        <v>1.549</v>
      </c>
      <c r="AZ35" s="51">
        <f t="shared" si="21"/>
        <v>27715.4825</v>
      </c>
      <c r="BA35" s="51">
        <v>88529.54</v>
      </c>
      <c r="BB35" s="51">
        <v>88529.54</v>
      </c>
      <c r="BC35" s="53"/>
      <c r="BD35" s="54">
        <f t="shared" si="22"/>
        <v>0</v>
      </c>
      <c r="BE35" s="54"/>
      <c r="BF35" s="54">
        <f t="shared" si="23"/>
        <v>0</v>
      </c>
      <c r="BG35" s="54"/>
      <c r="BH35" s="54">
        <f t="shared" si="24"/>
        <v>0</v>
      </c>
      <c r="BI35" s="53"/>
      <c r="BJ35" s="54">
        <f t="shared" si="25"/>
        <v>0</v>
      </c>
      <c r="BK35" s="54"/>
      <c r="BL35" s="54">
        <f t="shared" si="26"/>
        <v>0</v>
      </c>
      <c r="BM35" s="54"/>
      <c r="BN35" s="54">
        <f t="shared" si="27"/>
        <v>0</v>
      </c>
      <c r="BO35" s="54"/>
      <c r="BP35" s="54">
        <f t="shared" si="28"/>
        <v>0</v>
      </c>
      <c r="BQ35" s="54">
        <f t="shared" si="29"/>
        <v>0</v>
      </c>
      <c r="BR35" s="56">
        <v>0.039</v>
      </c>
      <c r="BS35" s="56">
        <v>1133.07</v>
      </c>
      <c r="BT35" s="58">
        <f t="shared" si="0"/>
        <v>1674.7379999999998</v>
      </c>
      <c r="BU35" s="56">
        <v>0.0575</v>
      </c>
      <c r="BV35" s="56">
        <v>7488</v>
      </c>
      <c r="BW35" s="56">
        <v>7488</v>
      </c>
      <c r="BX35" s="25"/>
      <c r="BY35" s="25"/>
      <c r="BZ35" s="48">
        <v>465951.58</v>
      </c>
      <c r="CA35" s="48"/>
      <c r="CB35" s="48">
        <v>1</v>
      </c>
      <c r="CC35" s="59">
        <v>195.5</v>
      </c>
      <c r="CD35" s="60">
        <v>7555.8</v>
      </c>
      <c r="CE35" s="60">
        <f t="shared" si="1"/>
        <v>0.1759536118485399</v>
      </c>
      <c r="CF35" s="60"/>
      <c r="CG35" s="69" t="s">
        <v>115</v>
      </c>
      <c r="CH35" s="70">
        <v>3776.64</v>
      </c>
      <c r="CI35" s="81">
        <v>36964.21</v>
      </c>
      <c r="CJ35" s="71">
        <f t="shared" si="2"/>
        <v>0.860793861487588</v>
      </c>
      <c r="CK35" s="71">
        <v>365</v>
      </c>
      <c r="CL35" s="71">
        <f t="shared" si="30"/>
        <v>47540.34432</v>
      </c>
      <c r="CM35" s="72" t="s">
        <v>114</v>
      </c>
      <c r="CN35" s="72">
        <v>365</v>
      </c>
      <c r="CO35" s="73">
        <f t="shared" si="31"/>
        <v>483788.62169999996</v>
      </c>
      <c r="CP35" s="72" t="s">
        <v>114</v>
      </c>
      <c r="CQ35" s="72">
        <v>451838.16</v>
      </c>
      <c r="CR35" s="72">
        <f t="shared" si="32"/>
        <v>404297.81568</v>
      </c>
      <c r="CS35" s="72">
        <v>467428.62</v>
      </c>
      <c r="CT35" s="72">
        <v>365</v>
      </c>
      <c r="CU35" s="73">
        <f t="shared" si="33"/>
        <v>424108.40864831995</v>
      </c>
      <c r="CV35" s="72" t="s">
        <v>114</v>
      </c>
      <c r="CW35" s="73"/>
      <c r="CX35" s="73"/>
      <c r="CY35" s="73"/>
      <c r="CZ35" s="73">
        <v>10</v>
      </c>
      <c r="DA35" s="73">
        <v>515323.17</v>
      </c>
      <c r="DB35" s="73"/>
      <c r="DC35" s="73">
        <v>11145.79</v>
      </c>
      <c r="DD35" s="73" t="s">
        <v>131</v>
      </c>
      <c r="DE35" s="73">
        <v>3</v>
      </c>
      <c r="DF35" s="73">
        <f t="shared" si="34"/>
        <v>13285.78168</v>
      </c>
      <c r="DG35" s="73">
        <v>178575.44</v>
      </c>
      <c r="DH35" s="73" t="s">
        <v>116</v>
      </c>
      <c r="DI35" s="73">
        <v>365</v>
      </c>
      <c r="DJ35" s="73">
        <f t="shared" si="35"/>
        <v>180361.1944</v>
      </c>
      <c r="DK35" s="73">
        <v>9455.17</v>
      </c>
      <c r="DL35" s="148" t="s">
        <v>114</v>
      </c>
      <c r="DM35" s="73">
        <v>3</v>
      </c>
      <c r="DN35" s="73">
        <f t="shared" si="36"/>
        <v>9549.7217</v>
      </c>
      <c r="DO35" s="73">
        <f t="shared" si="3"/>
        <v>141146.7755</v>
      </c>
      <c r="DP35" s="74" t="s">
        <v>114</v>
      </c>
      <c r="DQ35" s="75">
        <v>0</v>
      </c>
      <c r="DR35" s="75">
        <v>0</v>
      </c>
      <c r="DS35" s="75">
        <f t="shared" si="4"/>
        <v>0</v>
      </c>
      <c r="DT35" s="74" t="s">
        <v>114</v>
      </c>
      <c r="DU35" s="75"/>
      <c r="DV35" s="75"/>
      <c r="DW35" s="71">
        <f t="shared" si="5"/>
        <v>0</v>
      </c>
      <c r="DX35" s="74" t="s">
        <v>114</v>
      </c>
      <c r="DY35" s="76">
        <v>365876.36</v>
      </c>
      <c r="DZ35" s="76"/>
      <c r="EA35" s="73">
        <f t="shared" si="6"/>
        <v>0</v>
      </c>
      <c r="EB35" s="74" t="s">
        <v>114</v>
      </c>
      <c r="EC35" s="76">
        <v>117533.49</v>
      </c>
      <c r="ED35" s="76">
        <v>117533.49</v>
      </c>
      <c r="EE35" s="76">
        <f t="shared" si="7"/>
        <v>2.737028783009641</v>
      </c>
      <c r="EF35" s="77" t="s">
        <v>116</v>
      </c>
      <c r="EG35" s="76">
        <v>145913.338</v>
      </c>
      <c r="EH35" s="76">
        <v>150385.28</v>
      </c>
      <c r="EI35" s="73">
        <f t="shared" si="8"/>
        <v>3.50205579619021</v>
      </c>
      <c r="EJ35" s="78" t="s">
        <v>114</v>
      </c>
      <c r="EK35" s="76">
        <v>161874.34</v>
      </c>
      <c r="EL35" s="76">
        <v>161874.34</v>
      </c>
      <c r="EM35" s="76">
        <f t="shared" si="9"/>
        <v>3.7696041171813146</v>
      </c>
      <c r="EN35" s="79" t="s">
        <v>114</v>
      </c>
      <c r="EO35" s="82">
        <v>405610.81</v>
      </c>
      <c r="EP35" s="82"/>
      <c r="EQ35" s="73">
        <f t="shared" si="10"/>
        <v>0</v>
      </c>
      <c r="ER35" s="79" t="s">
        <v>114</v>
      </c>
      <c r="ES35" s="80"/>
      <c r="ET35" s="80" t="e">
        <f t="shared" si="11"/>
        <v>#VALUE!</v>
      </c>
      <c r="EU35" s="149" t="s">
        <v>116</v>
      </c>
    </row>
    <row r="36" spans="1:151" ht="12" customHeight="1" outlineLevel="2">
      <c r="A36" s="102" t="s">
        <v>26</v>
      </c>
      <c r="B36" s="103"/>
      <c r="C36" s="46">
        <v>3257.1</v>
      </c>
      <c r="D36" s="46">
        <v>125</v>
      </c>
      <c r="E36" s="46">
        <v>827.9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8"/>
      <c r="S36" s="48"/>
      <c r="T36" s="48"/>
      <c r="U36" s="48">
        <v>489104.92</v>
      </c>
      <c r="V36" s="48">
        <v>489104.92</v>
      </c>
      <c r="W36" s="48">
        <f t="shared" si="12"/>
        <v>489104.92</v>
      </c>
      <c r="X36" s="48" t="e">
        <f>W36+#REF!</f>
        <v>#REF!</v>
      </c>
      <c r="Y36" s="47">
        <v>3.179</v>
      </c>
      <c r="Z36" s="48">
        <f t="shared" si="13"/>
        <v>72480.2463</v>
      </c>
      <c r="AA36" s="48">
        <v>3.459</v>
      </c>
      <c r="AB36" s="48">
        <f t="shared" si="14"/>
        <v>56331.5445</v>
      </c>
      <c r="AC36" s="48">
        <v>693472.74</v>
      </c>
      <c r="AD36" s="48">
        <v>693472.74</v>
      </c>
      <c r="AE36" s="50">
        <v>3.595</v>
      </c>
      <c r="AF36" s="51"/>
      <c r="AG36" s="51">
        <v>3.802</v>
      </c>
      <c r="AH36" s="51"/>
      <c r="AI36" s="51">
        <v>177769.15</v>
      </c>
      <c r="AJ36" s="51">
        <v>177769.15</v>
      </c>
      <c r="AK36" s="50">
        <v>4.874</v>
      </c>
      <c r="AL36" s="51">
        <f t="shared" si="15"/>
        <v>111125.73779999997</v>
      </c>
      <c r="AM36" s="51">
        <v>4.217</v>
      </c>
      <c r="AN36" s="51">
        <f t="shared" si="16"/>
        <v>68675.95349999999</v>
      </c>
      <c r="AO36" s="51">
        <v>166858.12</v>
      </c>
      <c r="AP36" s="51">
        <f t="shared" si="17"/>
        <v>179801.69129999995</v>
      </c>
      <c r="AQ36" s="50">
        <v>57</v>
      </c>
      <c r="AR36" s="51">
        <f t="shared" si="18"/>
        <v>42750</v>
      </c>
      <c r="AS36" s="51">
        <v>62.5</v>
      </c>
      <c r="AT36" s="51">
        <f t="shared" si="19"/>
        <v>46875</v>
      </c>
      <c r="AU36" s="52">
        <v>94179.89</v>
      </c>
      <c r="AV36" s="52">
        <v>94179.89</v>
      </c>
      <c r="AW36" s="50">
        <v>1.632</v>
      </c>
      <c r="AX36" s="51">
        <f t="shared" si="20"/>
        <v>37209.1104</v>
      </c>
      <c r="AY36" s="51">
        <v>1.549</v>
      </c>
      <c r="AZ36" s="51">
        <f t="shared" si="21"/>
        <v>25226.239499999996</v>
      </c>
      <c r="BA36" s="51">
        <v>219382.77</v>
      </c>
      <c r="BB36" s="51">
        <v>219382.77</v>
      </c>
      <c r="BC36" s="53">
        <v>0.989</v>
      </c>
      <c r="BD36" s="54">
        <f t="shared" si="22"/>
        <v>22548.903299999998</v>
      </c>
      <c r="BE36" s="54">
        <v>1.06</v>
      </c>
      <c r="BF36" s="54">
        <f t="shared" si="23"/>
        <v>17262.63</v>
      </c>
      <c r="BG36" s="54">
        <v>44619.13</v>
      </c>
      <c r="BH36" s="54">
        <f t="shared" si="24"/>
        <v>39811.533299999996</v>
      </c>
      <c r="BI36" s="53">
        <v>6.16</v>
      </c>
      <c r="BJ36" s="54">
        <f t="shared" si="25"/>
        <v>120382.416</v>
      </c>
      <c r="BK36" s="54">
        <v>6.16</v>
      </c>
      <c r="BL36" s="54">
        <f t="shared" si="26"/>
        <v>120382.416</v>
      </c>
      <c r="BM36" s="54">
        <v>29.9662</v>
      </c>
      <c r="BN36" s="54">
        <v>66119.48</v>
      </c>
      <c r="BO36" s="54">
        <v>2000</v>
      </c>
      <c r="BP36" s="54">
        <f t="shared" si="28"/>
        <v>68119.48</v>
      </c>
      <c r="BQ36" s="54">
        <f t="shared" si="29"/>
        <v>240764.832</v>
      </c>
      <c r="BR36" s="56">
        <v>0.039</v>
      </c>
      <c r="BS36" s="56">
        <v>1031.31</v>
      </c>
      <c r="BT36" s="58">
        <f t="shared" si="0"/>
        <v>1524.3228</v>
      </c>
      <c r="BU36" s="56">
        <v>0.0575</v>
      </c>
      <c r="BV36" s="56">
        <v>6645.6</v>
      </c>
      <c r="BW36" s="56">
        <v>6645.6</v>
      </c>
      <c r="BX36" s="25"/>
      <c r="BY36" s="25"/>
      <c r="BZ36" s="48">
        <v>489104.92</v>
      </c>
      <c r="CA36" s="48"/>
      <c r="CB36" s="48"/>
      <c r="CC36" s="59"/>
      <c r="CD36" s="60">
        <v>1401.64</v>
      </c>
      <c r="CE36" s="60">
        <f t="shared" si="1"/>
        <v>0.03586114437178267</v>
      </c>
      <c r="CF36" s="60"/>
      <c r="CG36" s="69" t="s">
        <v>115</v>
      </c>
      <c r="CH36" s="70">
        <v>3437.44</v>
      </c>
      <c r="CI36" s="81">
        <v>33644.31</v>
      </c>
      <c r="CJ36" s="71">
        <f t="shared" si="2"/>
        <v>0.8607941113260261</v>
      </c>
      <c r="CK36" s="71">
        <v>365</v>
      </c>
      <c r="CL36" s="71">
        <f t="shared" si="30"/>
        <v>43270.494719999995</v>
      </c>
      <c r="CM36" s="72" t="s">
        <v>114</v>
      </c>
      <c r="CN36" s="72">
        <v>365</v>
      </c>
      <c r="CO36" s="73">
        <f t="shared" si="31"/>
        <v>522771.1308</v>
      </c>
      <c r="CP36" s="72" t="s">
        <v>114</v>
      </c>
      <c r="CQ36" s="72">
        <v>419049.22</v>
      </c>
      <c r="CR36" s="72">
        <f t="shared" si="32"/>
        <v>375778.72527999996</v>
      </c>
      <c r="CS36" s="72">
        <v>505092.88</v>
      </c>
      <c r="CT36" s="72">
        <v>365</v>
      </c>
      <c r="CU36" s="73">
        <f t="shared" si="33"/>
        <v>394191.88281871995</v>
      </c>
      <c r="CV36" s="72" t="s">
        <v>114</v>
      </c>
      <c r="CW36" s="73">
        <v>365</v>
      </c>
      <c r="CX36" s="73">
        <v>300000</v>
      </c>
      <c r="CY36" s="73" t="s">
        <v>114</v>
      </c>
      <c r="CZ36" s="73">
        <v>10</v>
      </c>
      <c r="DA36" s="73">
        <v>320449.29</v>
      </c>
      <c r="DB36" s="73"/>
      <c r="DC36" s="73">
        <v>6102.05</v>
      </c>
      <c r="DD36" s="73" t="s">
        <v>131</v>
      </c>
      <c r="DE36" s="73">
        <v>3</v>
      </c>
      <c r="DF36" s="73">
        <f t="shared" si="34"/>
        <v>7273.6436</v>
      </c>
      <c r="DG36" s="73">
        <v>197151</v>
      </c>
      <c r="DH36" s="73" t="s">
        <v>116</v>
      </c>
      <c r="DI36" s="73">
        <v>365</v>
      </c>
      <c r="DJ36" s="73">
        <f t="shared" si="35"/>
        <v>199122.51</v>
      </c>
      <c r="DK36" s="73">
        <v>8355.81</v>
      </c>
      <c r="DL36" s="148" t="s">
        <v>114</v>
      </c>
      <c r="DM36" s="73">
        <v>3</v>
      </c>
      <c r="DN36" s="73">
        <f t="shared" si="36"/>
        <v>8439.3681</v>
      </c>
      <c r="DO36" s="73">
        <f t="shared" si="3"/>
        <v>128469.79529999998</v>
      </c>
      <c r="DP36" s="74" t="s">
        <v>114</v>
      </c>
      <c r="DQ36" s="75">
        <v>240764.832</v>
      </c>
      <c r="DR36" s="75">
        <v>68119.48</v>
      </c>
      <c r="DS36" s="75">
        <f t="shared" si="4"/>
        <v>1.742845885399077</v>
      </c>
      <c r="DT36" s="74" t="s">
        <v>114</v>
      </c>
      <c r="DU36" s="75">
        <v>39811.533</v>
      </c>
      <c r="DV36" s="75">
        <v>44619.13</v>
      </c>
      <c r="DW36" s="71">
        <f t="shared" si="5"/>
        <v>1.1415863293522868</v>
      </c>
      <c r="DX36" s="74" t="s">
        <v>114</v>
      </c>
      <c r="DY36" s="76">
        <v>425490.12</v>
      </c>
      <c r="DZ36" s="76"/>
      <c r="EA36" s="73">
        <f t="shared" si="6"/>
        <v>0</v>
      </c>
      <c r="EB36" s="74" t="s">
        <v>114</v>
      </c>
      <c r="EC36" s="76">
        <v>94179.89</v>
      </c>
      <c r="ED36" s="76">
        <v>94179.89</v>
      </c>
      <c r="EE36" s="76">
        <f t="shared" si="7"/>
        <v>2.4096049143921485</v>
      </c>
      <c r="EF36" s="77" t="s">
        <v>116</v>
      </c>
      <c r="EG36" s="76">
        <v>179801.691</v>
      </c>
      <c r="EH36" s="76">
        <v>166858.12</v>
      </c>
      <c r="EI36" s="73">
        <f t="shared" si="8"/>
        <v>4.26908702015085</v>
      </c>
      <c r="EJ36" s="78" t="s">
        <v>114</v>
      </c>
      <c r="EK36" s="76">
        <v>177769.15</v>
      </c>
      <c r="EL36" s="76">
        <v>177769.15</v>
      </c>
      <c r="EM36" s="76">
        <f t="shared" si="9"/>
        <v>4.548247162608865</v>
      </c>
      <c r="EN36" s="79" t="s">
        <v>114</v>
      </c>
      <c r="EO36" s="82">
        <v>372329.91</v>
      </c>
      <c r="EP36" s="82"/>
      <c r="EQ36" s="73">
        <f t="shared" si="10"/>
        <v>0</v>
      </c>
      <c r="ER36" s="79" t="s">
        <v>114</v>
      </c>
      <c r="ES36" s="80"/>
      <c r="ET36" s="80" t="e">
        <f t="shared" si="11"/>
        <v>#VALUE!</v>
      </c>
      <c r="EU36" s="149" t="s">
        <v>116</v>
      </c>
    </row>
    <row r="37" spans="1:151" ht="12" customHeight="1" outlineLevel="2">
      <c r="A37" s="102" t="s">
        <v>27</v>
      </c>
      <c r="B37" s="103"/>
      <c r="C37" s="46">
        <v>4473.7</v>
      </c>
      <c r="D37" s="46">
        <v>201</v>
      </c>
      <c r="E37" s="46">
        <v>6805.94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8"/>
      <c r="S37" s="48"/>
      <c r="T37" s="48"/>
      <c r="U37" s="48">
        <v>552714.89</v>
      </c>
      <c r="V37" s="48">
        <v>552714.89</v>
      </c>
      <c r="W37" s="48">
        <f t="shared" si="12"/>
        <v>552714.89</v>
      </c>
      <c r="X37" s="48" t="e">
        <f>W37+#REF!</f>
        <v>#REF!</v>
      </c>
      <c r="Y37" s="47">
        <v>3.771</v>
      </c>
      <c r="Z37" s="48">
        <f t="shared" si="13"/>
        <v>118092.25889999999</v>
      </c>
      <c r="AA37" s="48">
        <v>3.459</v>
      </c>
      <c r="AB37" s="48">
        <f t="shared" si="14"/>
        <v>77372.6415</v>
      </c>
      <c r="AC37" s="48">
        <v>201808.06</v>
      </c>
      <c r="AD37" s="48">
        <v>201808.06</v>
      </c>
      <c r="AE37" s="50">
        <v>3.595</v>
      </c>
      <c r="AF37" s="51"/>
      <c r="AG37" s="51">
        <v>3.802</v>
      </c>
      <c r="AH37" s="51"/>
      <c r="AI37" s="51">
        <v>201120.78</v>
      </c>
      <c r="AJ37" s="51">
        <v>201120.78</v>
      </c>
      <c r="AK37" s="50">
        <v>3.315</v>
      </c>
      <c r="AL37" s="51">
        <f t="shared" si="15"/>
        <v>103812.2085</v>
      </c>
      <c r="AM37" s="51">
        <v>3.514</v>
      </c>
      <c r="AN37" s="51">
        <f t="shared" si="16"/>
        <v>78602.909</v>
      </c>
      <c r="AO37" s="51">
        <v>191933.17</v>
      </c>
      <c r="AP37" s="51">
        <f t="shared" si="17"/>
        <v>182415.1175</v>
      </c>
      <c r="AQ37" s="50">
        <v>57</v>
      </c>
      <c r="AR37" s="51">
        <f t="shared" si="18"/>
        <v>68742</v>
      </c>
      <c r="AS37" s="51">
        <v>62.5</v>
      </c>
      <c r="AT37" s="51">
        <f t="shared" si="19"/>
        <v>75375</v>
      </c>
      <c r="AU37" s="52">
        <v>153778.17</v>
      </c>
      <c r="AV37" s="52">
        <v>153778.17</v>
      </c>
      <c r="AW37" s="50">
        <v>1.624</v>
      </c>
      <c r="AX37" s="51">
        <f t="shared" si="20"/>
        <v>50857.0216</v>
      </c>
      <c r="AY37" s="51">
        <v>1.549</v>
      </c>
      <c r="AZ37" s="51">
        <f t="shared" si="21"/>
        <v>34648.80649999999</v>
      </c>
      <c r="BA37" s="51">
        <v>96344.38</v>
      </c>
      <c r="BB37" s="51">
        <v>96344.38</v>
      </c>
      <c r="BC37" s="53"/>
      <c r="BD37" s="54">
        <f t="shared" si="22"/>
        <v>0</v>
      </c>
      <c r="BE37" s="54"/>
      <c r="BF37" s="54">
        <f t="shared" si="23"/>
        <v>0</v>
      </c>
      <c r="BG37" s="54"/>
      <c r="BH37" s="54">
        <f t="shared" si="24"/>
        <v>0</v>
      </c>
      <c r="BI37" s="53"/>
      <c r="BJ37" s="54">
        <f t="shared" si="25"/>
        <v>0</v>
      </c>
      <c r="BK37" s="54"/>
      <c r="BL37" s="54">
        <f t="shared" si="26"/>
        <v>0</v>
      </c>
      <c r="BM37" s="54"/>
      <c r="BN37" s="54">
        <f t="shared" si="27"/>
        <v>0</v>
      </c>
      <c r="BO37" s="54"/>
      <c r="BP37" s="54">
        <f t="shared" si="28"/>
        <v>0</v>
      </c>
      <c r="BQ37" s="54">
        <f t="shared" si="29"/>
        <v>0</v>
      </c>
      <c r="BR37" s="56">
        <v>0.039</v>
      </c>
      <c r="BS37" s="56">
        <v>1416.52</v>
      </c>
      <c r="BT37" s="58">
        <f t="shared" si="0"/>
        <v>2093.6915999999997</v>
      </c>
      <c r="BU37" s="56">
        <v>0.0575</v>
      </c>
      <c r="BV37" s="56">
        <v>4212</v>
      </c>
      <c r="BW37" s="56">
        <v>4212</v>
      </c>
      <c r="BX37" s="25"/>
      <c r="BY37" s="25"/>
      <c r="BZ37" s="48">
        <v>552714.89</v>
      </c>
      <c r="CA37" s="48"/>
      <c r="CB37" s="48"/>
      <c r="CC37" s="59"/>
      <c r="CD37" s="60">
        <v>9378.6</v>
      </c>
      <c r="CE37" s="60">
        <f t="shared" si="1"/>
        <v>0.17469879518072293</v>
      </c>
      <c r="CF37" s="60"/>
      <c r="CG37" s="69" t="s">
        <v>115</v>
      </c>
      <c r="CH37" s="70">
        <v>4721.4</v>
      </c>
      <c r="CI37" s="81">
        <v>46211.18</v>
      </c>
      <c r="CJ37" s="71">
        <f t="shared" si="2"/>
        <v>0.8607934521015417</v>
      </c>
      <c r="CK37" s="71">
        <v>365</v>
      </c>
      <c r="CL37" s="71">
        <f t="shared" si="30"/>
        <v>59432.98319999999</v>
      </c>
      <c r="CM37" s="72" t="s">
        <v>114</v>
      </c>
      <c r="CN37" s="72">
        <v>365</v>
      </c>
      <c r="CO37" s="73">
        <f t="shared" si="31"/>
        <v>595792.1402999999</v>
      </c>
      <c r="CP37" s="72" t="s">
        <v>114</v>
      </c>
      <c r="CQ37" s="72">
        <v>578502.31</v>
      </c>
      <c r="CR37" s="72">
        <f t="shared" si="32"/>
        <v>519069.32680000004</v>
      </c>
      <c r="CS37" s="72">
        <v>575644.58</v>
      </c>
      <c r="CT37" s="72">
        <v>365</v>
      </c>
      <c r="CU37" s="73">
        <f t="shared" si="33"/>
        <v>544503.7238132</v>
      </c>
      <c r="CV37" s="72" t="s">
        <v>114</v>
      </c>
      <c r="CW37" s="73">
        <v>365</v>
      </c>
      <c r="CX37" s="73"/>
      <c r="CY37" s="73" t="s">
        <v>114</v>
      </c>
      <c r="CZ37" s="73">
        <v>14</v>
      </c>
      <c r="DA37" s="73">
        <v>463552.54</v>
      </c>
      <c r="DB37" s="73"/>
      <c r="DC37" s="73">
        <v>9848.33</v>
      </c>
      <c r="DD37" s="73" t="s">
        <v>131</v>
      </c>
      <c r="DE37" s="73">
        <v>3</v>
      </c>
      <c r="DF37" s="73">
        <f t="shared" si="34"/>
        <v>11739.209359999999</v>
      </c>
      <c r="DG37" s="73">
        <v>220044.09</v>
      </c>
      <c r="DH37" s="73" t="s">
        <v>116</v>
      </c>
      <c r="DI37" s="73">
        <v>365</v>
      </c>
      <c r="DJ37" s="73">
        <f t="shared" si="35"/>
        <v>222244.5309</v>
      </c>
      <c r="DK37" s="73">
        <v>10528.15</v>
      </c>
      <c r="DL37" s="148" t="s">
        <v>114</v>
      </c>
      <c r="DM37" s="73">
        <v>3</v>
      </c>
      <c r="DN37" s="73">
        <f t="shared" si="36"/>
        <v>10633.4315</v>
      </c>
      <c r="DO37" s="73">
        <f t="shared" si="3"/>
        <v>176456.14909999998</v>
      </c>
      <c r="DP37" s="74" t="s">
        <v>114</v>
      </c>
      <c r="DQ37" s="75">
        <v>0</v>
      </c>
      <c r="DR37" s="75">
        <v>0</v>
      </c>
      <c r="DS37" s="75">
        <f t="shared" si="4"/>
        <v>0</v>
      </c>
      <c r="DT37" s="74" t="s">
        <v>114</v>
      </c>
      <c r="DU37" s="75"/>
      <c r="DV37" s="75"/>
      <c r="DW37" s="71">
        <f t="shared" si="5"/>
        <v>0</v>
      </c>
      <c r="DX37" s="74" t="s">
        <v>114</v>
      </c>
      <c r="DY37" s="76">
        <v>463043.04</v>
      </c>
      <c r="DZ37" s="76"/>
      <c r="EA37" s="73">
        <f t="shared" si="6"/>
        <v>0</v>
      </c>
      <c r="EB37" s="74" t="s">
        <v>114</v>
      </c>
      <c r="EC37" s="76">
        <v>153778.17</v>
      </c>
      <c r="ED37" s="76">
        <v>153778.17</v>
      </c>
      <c r="EE37" s="76">
        <f t="shared" si="7"/>
        <v>2.8644852135815997</v>
      </c>
      <c r="EF37" s="77" t="s">
        <v>116</v>
      </c>
      <c r="EG37" s="76">
        <v>182415.118</v>
      </c>
      <c r="EH37" s="76">
        <v>191933.17</v>
      </c>
      <c r="EI37" s="73">
        <f t="shared" si="8"/>
        <v>3.575213097287108</v>
      </c>
      <c r="EJ37" s="78" t="s">
        <v>114</v>
      </c>
      <c r="EK37" s="76">
        <v>201120.78</v>
      </c>
      <c r="EL37" s="76">
        <v>201120.78</v>
      </c>
      <c r="EM37" s="76">
        <f t="shared" si="9"/>
        <v>3.746354248161477</v>
      </c>
      <c r="EN37" s="79" t="s">
        <v>114</v>
      </c>
      <c r="EO37" s="82">
        <v>513701.66</v>
      </c>
      <c r="EP37" s="82"/>
      <c r="EQ37" s="73">
        <f t="shared" si="10"/>
        <v>0</v>
      </c>
      <c r="ER37" s="79" t="s">
        <v>114</v>
      </c>
      <c r="ES37" s="80"/>
      <c r="ET37" s="80" t="e">
        <f t="shared" si="11"/>
        <v>#VALUE!</v>
      </c>
      <c r="EU37" s="149" t="s">
        <v>116</v>
      </c>
    </row>
    <row r="38" spans="1:151" ht="12" customHeight="1" outlineLevel="2">
      <c r="A38" s="102" t="s">
        <v>28</v>
      </c>
      <c r="B38" s="103"/>
      <c r="C38" s="46">
        <v>3327.9</v>
      </c>
      <c r="D38" s="46">
        <v>142</v>
      </c>
      <c r="E38" s="46">
        <v>10727.34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8"/>
      <c r="S38" s="48"/>
      <c r="T38" s="48"/>
      <c r="U38" s="48">
        <v>440074.1</v>
      </c>
      <c r="V38" s="48">
        <v>440074.1</v>
      </c>
      <c r="W38" s="48">
        <f t="shared" si="12"/>
        <v>440074.1</v>
      </c>
      <c r="X38" s="48" t="e">
        <f>W38+#REF!</f>
        <v>#REF!</v>
      </c>
      <c r="Y38" s="47">
        <v>3.179</v>
      </c>
      <c r="Z38" s="48">
        <f t="shared" si="13"/>
        <v>74055.7587</v>
      </c>
      <c r="AA38" s="48">
        <v>3.459</v>
      </c>
      <c r="AB38" s="48">
        <f t="shared" si="14"/>
        <v>57556.03050000001</v>
      </c>
      <c r="AC38" s="48">
        <v>240528.79</v>
      </c>
      <c r="AD38" s="48">
        <v>240528.79</v>
      </c>
      <c r="AE38" s="50">
        <v>3.595</v>
      </c>
      <c r="AF38" s="51"/>
      <c r="AG38" s="51">
        <v>3.802</v>
      </c>
      <c r="AH38" s="51"/>
      <c r="AI38" s="51">
        <v>177634.66</v>
      </c>
      <c r="AJ38" s="51">
        <v>177634.66</v>
      </c>
      <c r="AK38" s="50">
        <v>4.874</v>
      </c>
      <c r="AL38" s="51">
        <f t="shared" si="15"/>
        <v>113541.29219999998</v>
      </c>
      <c r="AM38" s="51">
        <v>4.217</v>
      </c>
      <c r="AN38" s="51">
        <f t="shared" si="16"/>
        <v>70168.77149999999</v>
      </c>
      <c r="AO38" s="51">
        <v>164553.5</v>
      </c>
      <c r="AP38" s="51">
        <f t="shared" si="17"/>
        <v>183710.06369999997</v>
      </c>
      <c r="AQ38" s="50">
        <v>57</v>
      </c>
      <c r="AR38" s="51">
        <f t="shared" si="18"/>
        <v>48564</v>
      </c>
      <c r="AS38" s="51">
        <v>62.5</v>
      </c>
      <c r="AT38" s="51">
        <f t="shared" si="19"/>
        <v>53250</v>
      </c>
      <c r="AU38" s="52">
        <v>109897.66</v>
      </c>
      <c r="AV38" s="52">
        <v>109897.66</v>
      </c>
      <c r="AW38" s="50">
        <v>1.632</v>
      </c>
      <c r="AX38" s="51">
        <f t="shared" si="20"/>
        <v>38017.929599999996</v>
      </c>
      <c r="AY38" s="51">
        <v>1.549</v>
      </c>
      <c r="AZ38" s="51">
        <f t="shared" si="21"/>
        <v>25774.585499999997</v>
      </c>
      <c r="BA38" s="51">
        <v>64809.66</v>
      </c>
      <c r="BB38" s="51">
        <v>64809.66</v>
      </c>
      <c r="BC38" s="53">
        <v>0.989</v>
      </c>
      <c r="BD38" s="54">
        <f t="shared" si="22"/>
        <v>23039.0517</v>
      </c>
      <c r="BE38" s="54">
        <v>1.06</v>
      </c>
      <c r="BF38" s="54">
        <f t="shared" si="23"/>
        <v>17637.870000000003</v>
      </c>
      <c r="BG38" s="54">
        <v>59084.88</v>
      </c>
      <c r="BH38" s="54">
        <f t="shared" si="24"/>
        <v>40676.921700000006</v>
      </c>
      <c r="BI38" s="53">
        <v>6.16</v>
      </c>
      <c r="BJ38" s="54">
        <f t="shared" si="25"/>
        <v>122999.18400000001</v>
      </c>
      <c r="BK38" s="54">
        <v>6.16</v>
      </c>
      <c r="BL38" s="54">
        <f t="shared" si="26"/>
        <v>122999.18400000001</v>
      </c>
      <c r="BM38" s="54">
        <v>29.9662</v>
      </c>
      <c r="BN38" s="54">
        <v>55376.7</v>
      </c>
      <c r="BO38" s="54">
        <v>2000</v>
      </c>
      <c r="BP38" s="54">
        <f t="shared" si="28"/>
        <v>57376.7</v>
      </c>
      <c r="BQ38" s="54">
        <f t="shared" si="29"/>
        <v>245998.36800000002</v>
      </c>
      <c r="BR38" s="56">
        <v>0.039</v>
      </c>
      <c r="BS38" s="56">
        <v>1053.72</v>
      </c>
      <c r="BT38" s="58">
        <f t="shared" si="0"/>
        <v>1557.4572</v>
      </c>
      <c r="BU38" s="56">
        <v>0.0575</v>
      </c>
      <c r="BV38" s="56">
        <v>6645.6</v>
      </c>
      <c r="BW38" s="56">
        <v>6645.6</v>
      </c>
      <c r="BX38" s="25"/>
      <c r="BY38" s="25"/>
      <c r="BZ38" s="48">
        <v>440074.1</v>
      </c>
      <c r="CA38" s="48"/>
      <c r="CB38" s="48"/>
      <c r="CC38" s="59"/>
      <c r="CD38" s="60">
        <v>1401.64</v>
      </c>
      <c r="CE38" s="60">
        <f t="shared" si="1"/>
        <v>0.03509821008243437</v>
      </c>
      <c r="CF38" s="60"/>
      <c r="CG38" s="69" t="s">
        <v>115</v>
      </c>
      <c r="CH38" s="70">
        <v>3512.16</v>
      </c>
      <c r="CI38" s="81">
        <v>34375.64</v>
      </c>
      <c r="CJ38" s="71">
        <f t="shared" si="2"/>
        <v>0.8607940943738294</v>
      </c>
      <c r="CK38" s="71">
        <v>365</v>
      </c>
      <c r="CL38" s="71">
        <f t="shared" si="30"/>
        <v>44211.07008</v>
      </c>
      <c r="CM38" s="72" t="s">
        <v>114</v>
      </c>
      <c r="CN38" s="72">
        <v>365</v>
      </c>
      <c r="CO38" s="73">
        <f t="shared" si="31"/>
        <v>535668.6383999999</v>
      </c>
      <c r="CP38" s="72" t="s">
        <v>114</v>
      </c>
      <c r="CQ38" s="72">
        <v>418690.41</v>
      </c>
      <c r="CR38" s="72">
        <f t="shared" si="32"/>
        <v>374479.33992</v>
      </c>
      <c r="CS38" s="72">
        <v>517554.24</v>
      </c>
      <c r="CT38" s="72">
        <v>365</v>
      </c>
      <c r="CU38" s="73">
        <f t="shared" si="33"/>
        <v>392828.82757608</v>
      </c>
      <c r="CV38" s="72" t="s">
        <v>114</v>
      </c>
      <c r="CW38" s="73">
        <v>365</v>
      </c>
      <c r="CX38" s="73">
        <v>300000</v>
      </c>
      <c r="CY38" s="73" t="s">
        <v>114</v>
      </c>
      <c r="CZ38" s="73">
        <v>7</v>
      </c>
      <c r="DA38" s="73">
        <v>193735.02</v>
      </c>
      <c r="DB38" s="73"/>
      <c r="DC38" s="73">
        <v>6528.79</v>
      </c>
      <c r="DD38" s="73" t="s">
        <v>131</v>
      </c>
      <c r="DE38" s="73">
        <v>3</v>
      </c>
      <c r="DF38" s="73">
        <f t="shared" si="34"/>
        <v>7782.317679999999</v>
      </c>
      <c r="DG38" s="73">
        <v>202010.52</v>
      </c>
      <c r="DH38" s="73" t="s">
        <v>116</v>
      </c>
      <c r="DI38" s="73">
        <v>365</v>
      </c>
      <c r="DJ38" s="73">
        <f t="shared" si="35"/>
        <v>204030.62519999998</v>
      </c>
      <c r="DK38" s="73">
        <v>8355.81</v>
      </c>
      <c r="DL38" s="148" t="s">
        <v>114</v>
      </c>
      <c r="DM38" s="73">
        <v>3</v>
      </c>
      <c r="DN38" s="73">
        <f t="shared" si="36"/>
        <v>8439.3681</v>
      </c>
      <c r="DO38" s="73">
        <f t="shared" si="3"/>
        <v>131262.3597</v>
      </c>
      <c r="DP38" s="74" t="s">
        <v>114</v>
      </c>
      <c r="DQ38" s="75">
        <v>245998.368</v>
      </c>
      <c r="DR38" s="75">
        <v>57376.7</v>
      </c>
      <c r="DS38" s="75">
        <f t="shared" si="4"/>
        <v>1.4367594178510972</v>
      </c>
      <c r="DT38" s="74" t="s">
        <v>114</v>
      </c>
      <c r="DU38" s="75">
        <v>40676.922</v>
      </c>
      <c r="DV38" s="75">
        <v>59084.88</v>
      </c>
      <c r="DW38" s="71">
        <f t="shared" si="5"/>
        <v>1.4795336398329275</v>
      </c>
      <c r="DX38" s="74" t="s">
        <v>114</v>
      </c>
      <c r="DY38" s="76">
        <v>424353.81</v>
      </c>
      <c r="DZ38" s="76"/>
      <c r="EA38" s="73">
        <f t="shared" si="6"/>
        <v>0</v>
      </c>
      <c r="EB38" s="74" t="s">
        <v>114</v>
      </c>
      <c r="EC38" s="76">
        <v>109897.66</v>
      </c>
      <c r="ED38" s="76">
        <v>109897.66</v>
      </c>
      <c r="EE38" s="76">
        <f t="shared" si="7"/>
        <v>2.751927141240222</v>
      </c>
      <c r="EF38" s="77" t="s">
        <v>116</v>
      </c>
      <c r="EG38" s="76">
        <v>183710.064</v>
      </c>
      <c r="EH38" s="76">
        <v>164553.5</v>
      </c>
      <c r="EI38" s="73">
        <f t="shared" si="8"/>
        <v>4.12055400302493</v>
      </c>
      <c r="EJ38" s="78" t="s">
        <v>114</v>
      </c>
      <c r="EK38" s="76">
        <v>177634.66</v>
      </c>
      <c r="EL38" s="76">
        <v>177634.66</v>
      </c>
      <c r="EM38" s="76">
        <f t="shared" si="9"/>
        <v>4.448116930596873</v>
      </c>
      <c r="EN38" s="79" t="s">
        <v>114</v>
      </c>
      <c r="EO38" s="82">
        <v>378142.65</v>
      </c>
      <c r="EP38" s="82"/>
      <c r="EQ38" s="73">
        <f t="shared" si="10"/>
        <v>0</v>
      </c>
      <c r="ER38" s="79" t="s">
        <v>114</v>
      </c>
      <c r="ES38" s="80"/>
      <c r="ET38" s="80" t="e">
        <f t="shared" si="11"/>
        <v>#VALUE!</v>
      </c>
      <c r="EU38" s="149" t="s">
        <v>116</v>
      </c>
    </row>
    <row r="39" spans="1:151" ht="12" customHeight="1" outlineLevel="2">
      <c r="A39" s="102" t="s">
        <v>29</v>
      </c>
      <c r="B39" s="103"/>
      <c r="C39" s="46">
        <v>3843.8</v>
      </c>
      <c r="D39" s="46">
        <v>155</v>
      </c>
      <c r="E39" s="46">
        <v>827.9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8"/>
      <c r="S39" s="48"/>
      <c r="T39" s="48"/>
      <c r="U39" s="48">
        <v>484457.97</v>
      </c>
      <c r="V39" s="48">
        <v>484457.97</v>
      </c>
      <c r="W39" s="48">
        <f t="shared" si="12"/>
        <v>484457.97</v>
      </c>
      <c r="X39" s="48" t="e">
        <f>W39+#REF!</f>
        <v>#REF!</v>
      </c>
      <c r="Y39" s="47">
        <v>3.771</v>
      </c>
      <c r="Z39" s="48">
        <f t="shared" si="13"/>
        <v>101464.7886</v>
      </c>
      <c r="AA39" s="48">
        <v>3.459</v>
      </c>
      <c r="AB39" s="48">
        <f t="shared" si="14"/>
        <v>66478.52100000001</v>
      </c>
      <c r="AC39" s="48">
        <v>173970.74</v>
      </c>
      <c r="AD39" s="48">
        <v>173970.74</v>
      </c>
      <c r="AE39" s="50">
        <v>3.595</v>
      </c>
      <c r="AF39" s="51"/>
      <c r="AG39" s="51">
        <v>3.802</v>
      </c>
      <c r="AH39" s="51"/>
      <c r="AI39" s="51">
        <v>173637.41</v>
      </c>
      <c r="AJ39" s="51">
        <v>173637.41</v>
      </c>
      <c r="AK39" s="50">
        <v>3.315</v>
      </c>
      <c r="AL39" s="51">
        <f t="shared" si="15"/>
        <v>89195.379</v>
      </c>
      <c r="AM39" s="51">
        <v>3.514</v>
      </c>
      <c r="AN39" s="51">
        <f t="shared" si="16"/>
        <v>67535.566</v>
      </c>
      <c r="AO39" s="51">
        <v>201699.22</v>
      </c>
      <c r="AP39" s="51">
        <f t="shared" si="17"/>
        <v>156730.945</v>
      </c>
      <c r="AQ39" s="50">
        <v>57</v>
      </c>
      <c r="AR39" s="51">
        <f t="shared" si="18"/>
        <v>53010</v>
      </c>
      <c r="AS39" s="51">
        <v>62.5</v>
      </c>
      <c r="AT39" s="51">
        <f t="shared" si="19"/>
        <v>58125</v>
      </c>
      <c r="AU39" s="52">
        <v>119155.85</v>
      </c>
      <c r="AV39" s="52">
        <v>119155.85</v>
      </c>
      <c r="AW39" s="50">
        <v>1.624</v>
      </c>
      <c r="AX39" s="51">
        <f t="shared" si="20"/>
        <v>43696.318400000004</v>
      </c>
      <c r="AY39" s="51">
        <v>1.549</v>
      </c>
      <c r="AZ39" s="51">
        <f t="shared" si="21"/>
        <v>29770.231</v>
      </c>
      <c r="BA39" s="51">
        <v>103321.7</v>
      </c>
      <c r="BB39" s="51">
        <v>103321.7</v>
      </c>
      <c r="BC39" s="53"/>
      <c r="BD39" s="54">
        <f t="shared" si="22"/>
        <v>0</v>
      </c>
      <c r="BE39" s="54"/>
      <c r="BF39" s="54">
        <f t="shared" si="23"/>
        <v>0</v>
      </c>
      <c r="BG39" s="54"/>
      <c r="BH39" s="54">
        <f t="shared" si="24"/>
        <v>0</v>
      </c>
      <c r="BI39" s="53"/>
      <c r="BJ39" s="54">
        <f t="shared" si="25"/>
        <v>0</v>
      </c>
      <c r="BK39" s="54"/>
      <c r="BL39" s="54">
        <f t="shared" si="26"/>
        <v>0</v>
      </c>
      <c r="BM39" s="54"/>
      <c r="BN39" s="54">
        <f t="shared" si="27"/>
        <v>0</v>
      </c>
      <c r="BO39" s="54"/>
      <c r="BP39" s="54">
        <f t="shared" si="28"/>
        <v>0</v>
      </c>
      <c r="BQ39" s="54">
        <f t="shared" si="29"/>
        <v>0</v>
      </c>
      <c r="BR39" s="56">
        <v>0.039</v>
      </c>
      <c r="BS39" s="56">
        <v>1217.07</v>
      </c>
      <c r="BT39" s="58">
        <f t="shared" si="0"/>
        <v>1798.8984</v>
      </c>
      <c r="BU39" s="56">
        <v>0.0575</v>
      </c>
      <c r="BV39" s="56">
        <v>4212</v>
      </c>
      <c r="BW39" s="56">
        <v>4212</v>
      </c>
      <c r="BX39" s="25"/>
      <c r="BY39" s="25"/>
      <c r="BZ39" s="48">
        <v>484457.97</v>
      </c>
      <c r="CA39" s="48"/>
      <c r="CB39" s="48"/>
      <c r="CC39" s="59"/>
      <c r="CD39" s="60">
        <v>22066.2</v>
      </c>
      <c r="CE39" s="60">
        <f t="shared" si="1"/>
        <v>0.4783937769915188</v>
      </c>
      <c r="CF39" s="60"/>
      <c r="CG39" s="69" t="s">
        <v>115</v>
      </c>
      <c r="CH39" s="70">
        <v>4056.62</v>
      </c>
      <c r="CI39" s="81">
        <v>39704.64</v>
      </c>
      <c r="CJ39" s="71">
        <f t="shared" si="2"/>
        <v>0.86079400593163</v>
      </c>
      <c r="CK39" s="71">
        <v>365</v>
      </c>
      <c r="CL39" s="71">
        <f t="shared" si="30"/>
        <v>51064.73256</v>
      </c>
      <c r="CM39" s="72" t="s">
        <v>114</v>
      </c>
      <c r="CN39" s="72">
        <v>365</v>
      </c>
      <c r="CO39" s="73">
        <f t="shared" si="31"/>
        <v>548190.47205</v>
      </c>
      <c r="CP39" s="72" t="s">
        <v>114</v>
      </c>
      <c r="CQ39" s="72">
        <v>494815.87</v>
      </c>
      <c r="CR39" s="72">
        <f t="shared" si="32"/>
        <v>443751.13744</v>
      </c>
      <c r="CS39" s="72">
        <v>529652.63</v>
      </c>
      <c r="CT39" s="72">
        <v>365</v>
      </c>
      <c r="CU39" s="73">
        <f t="shared" si="33"/>
        <v>465494.94317456</v>
      </c>
      <c r="CV39" s="72" t="s">
        <v>114</v>
      </c>
      <c r="CW39" s="73"/>
      <c r="CX39" s="73"/>
      <c r="CY39" s="73"/>
      <c r="CZ39" s="73">
        <v>9</v>
      </c>
      <c r="DA39" s="73">
        <v>298231.31</v>
      </c>
      <c r="DB39" s="73"/>
      <c r="DC39" s="73">
        <v>10329.29</v>
      </c>
      <c r="DD39" s="73" t="s">
        <v>131</v>
      </c>
      <c r="DE39" s="73">
        <v>3</v>
      </c>
      <c r="DF39" s="73">
        <f t="shared" si="34"/>
        <v>12312.51368</v>
      </c>
      <c r="DG39" s="73">
        <v>193052.84</v>
      </c>
      <c r="DH39" s="73" t="s">
        <v>116</v>
      </c>
      <c r="DI39" s="73">
        <v>365</v>
      </c>
      <c r="DJ39" s="73">
        <f t="shared" si="35"/>
        <v>194983.3684</v>
      </c>
      <c r="DK39" s="73">
        <v>10528.37</v>
      </c>
      <c r="DL39" s="148" t="s">
        <v>114</v>
      </c>
      <c r="DM39" s="73">
        <v>3</v>
      </c>
      <c r="DN39" s="73">
        <f t="shared" si="36"/>
        <v>10633.6537</v>
      </c>
      <c r="DO39" s="73">
        <f t="shared" si="3"/>
        <v>151611.0034</v>
      </c>
      <c r="DP39" s="74" t="s">
        <v>114</v>
      </c>
      <c r="DQ39" s="75">
        <v>0</v>
      </c>
      <c r="DR39" s="75">
        <v>0</v>
      </c>
      <c r="DS39" s="75">
        <f t="shared" si="4"/>
        <v>0</v>
      </c>
      <c r="DT39" s="74" t="s">
        <v>114</v>
      </c>
      <c r="DU39" s="75"/>
      <c r="DV39" s="75"/>
      <c r="DW39" s="71">
        <f t="shared" si="5"/>
        <v>0</v>
      </c>
      <c r="DX39" s="74" t="s">
        <v>114</v>
      </c>
      <c r="DY39" s="76">
        <v>436047.14</v>
      </c>
      <c r="DZ39" s="76"/>
      <c r="EA39" s="73">
        <f t="shared" si="6"/>
        <v>0</v>
      </c>
      <c r="EB39" s="74" t="s">
        <v>114</v>
      </c>
      <c r="EC39" s="76">
        <v>119155.85</v>
      </c>
      <c r="ED39" s="76">
        <v>119155.85</v>
      </c>
      <c r="EE39" s="76">
        <f t="shared" si="7"/>
        <v>2.583291057460499</v>
      </c>
      <c r="EF39" s="77" t="s">
        <v>116</v>
      </c>
      <c r="EG39" s="76">
        <v>156730.945</v>
      </c>
      <c r="EH39" s="76">
        <v>201699.22</v>
      </c>
      <c r="EI39" s="73">
        <f t="shared" si="8"/>
        <v>4.372825936139584</v>
      </c>
      <c r="EJ39" s="78" t="s">
        <v>114</v>
      </c>
      <c r="EK39" s="76">
        <v>173637.41</v>
      </c>
      <c r="EL39" s="76">
        <v>173637.41</v>
      </c>
      <c r="EM39" s="76">
        <f t="shared" si="9"/>
        <v>3.764447725341242</v>
      </c>
      <c r="EN39" s="79" t="s">
        <v>114</v>
      </c>
      <c r="EO39" s="82">
        <v>437473.26</v>
      </c>
      <c r="EP39" s="82"/>
      <c r="EQ39" s="73">
        <f t="shared" si="10"/>
        <v>0</v>
      </c>
      <c r="ER39" s="79" t="s">
        <v>114</v>
      </c>
      <c r="ES39" s="80"/>
      <c r="ET39" s="80" t="e">
        <f t="shared" si="11"/>
        <v>#VALUE!</v>
      </c>
      <c r="EU39" s="149" t="s">
        <v>116</v>
      </c>
    </row>
    <row r="40" spans="1:151" ht="12" customHeight="1" outlineLevel="2">
      <c r="A40" s="102" t="s">
        <v>30</v>
      </c>
      <c r="B40" s="103"/>
      <c r="C40" s="46">
        <v>3170.4</v>
      </c>
      <c r="D40" s="46">
        <v>115</v>
      </c>
      <c r="E40" s="46">
        <v>827.9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8"/>
      <c r="S40" s="48"/>
      <c r="T40" s="48"/>
      <c r="U40" s="48">
        <v>412035.73</v>
      </c>
      <c r="V40" s="48">
        <v>412035.73</v>
      </c>
      <c r="W40" s="48">
        <f t="shared" si="12"/>
        <v>412035.73</v>
      </c>
      <c r="X40" s="48" t="e">
        <f>W40+#REF!</f>
        <v>#REF!</v>
      </c>
      <c r="Y40" s="47">
        <v>3.771</v>
      </c>
      <c r="Z40" s="48">
        <f t="shared" si="13"/>
        <v>83689.0488</v>
      </c>
      <c r="AA40" s="48">
        <v>3.459</v>
      </c>
      <c r="AB40" s="48">
        <f t="shared" si="14"/>
        <v>54832.06800000001</v>
      </c>
      <c r="AC40" s="48">
        <v>146354.57</v>
      </c>
      <c r="AD40" s="48">
        <v>146354.57</v>
      </c>
      <c r="AE40" s="50">
        <v>3.595</v>
      </c>
      <c r="AF40" s="51"/>
      <c r="AG40" s="51">
        <v>3.802</v>
      </c>
      <c r="AH40" s="51"/>
      <c r="AI40" s="51">
        <v>140120.91</v>
      </c>
      <c r="AJ40" s="51">
        <v>140120.91</v>
      </c>
      <c r="AK40" s="50">
        <v>3.315</v>
      </c>
      <c r="AL40" s="51">
        <f t="shared" si="15"/>
        <v>73569.132</v>
      </c>
      <c r="AM40" s="51">
        <v>3.514</v>
      </c>
      <c r="AN40" s="51">
        <f t="shared" si="16"/>
        <v>55703.928</v>
      </c>
      <c r="AO40" s="51">
        <v>149753.92</v>
      </c>
      <c r="AP40" s="51">
        <f t="shared" si="17"/>
        <v>129273.06</v>
      </c>
      <c r="AQ40" s="50">
        <v>57</v>
      </c>
      <c r="AR40" s="51">
        <f t="shared" si="18"/>
        <v>39330</v>
      </c>
      <c r="AS40" s="51">
        <v>62.5</v>
      </c>
      <c r="AT40" s="51">
        <f t="shared" si="19"/>
        <v>43125</v>
      </c>
      <c r="AU40" s="52">
        <v>94168.28</v>
      </c>
      <c r="AV40" s="52">
        <v>94168.28</v>
      </c>
      <c r="AW40" s="50">
        <v>1.624</v>
      </c>
      <c r="AX40" s="51">
        <f t="shared" si="20"/>
        <v>36041.1072</v>
      </c>
      <c r="AY40" s="51">
        <v>1.549</v>
      </c>
      <c r="AZ40" s="51">
        <f t="shared" si="21"/>
        <v>24554.748</v>
      </c>
      <c r="BA40" s="51">
        <v>73071.24</v>
      </c>
      <c r="BB40" s="51">
        <v>73071.24</v>
      </c>
      <c r="BC40" s="53"/>
      <c r="BD40" s="54">
        <f t="shared" si="22"/>
        <v>0</v>
      </c>
      <c r="BE40" s="54"/>
      <c r="BF40" s="54">
        <f t="shared" si="23"/>
        <v>0</v>
      </c>
      <c r="BG40" s="54"/>
      <c r="BH40" s="54">
        <f t="shared" si="24"/>
        <v>0</v>
      </c>
      <c r="BI40" s="53"/>
      <c r="BJ40" s="54">
        <f t="shared" si="25"/>
        <v>0</v>
      </c>
      <c r="BK40" s="54"/>
      <c r="BL40" s="54">
        <f t="shared" si="26"/>
        <v>0</v>
      </c>
      <c r="BM40" s="54"/>
      <c r="BN40" s="54">
        <f t="shared" si="27"/>
        <v>0</v>
      </c>
      <c r="BO40" s="54"/>
      <c r="BP40" s="54">
        <f t="shared" si="28"/>
        <v>0</v>
      </c>
      <c r="BQ40" s="54">
        <f t="shared" si="29"/>
        <v>0</v>
      </c>
      <c r="BR40" s="56">
        <v>0.039</v>
      </c>
      <c r="BS40" s="56">
        <v>1003.85</v>
      </c>
      <c r="BT40" s="58">
        <f t="shared" si="0"/>
        <v>1483.7472</v>
      </c>
      <c r="BU40" s="56">
        <v>0.0575</v>
      </c>
      <c r="BV40" s="56">
        <v>7113.6</v>
      </c>
      <c r="BW40" s="56">
        <v>7113.6</v>
      </c>
      <c r="BX40" s="25"/>
      <c r="BY40" s="25"/>
      <c r="BZ40" s="48">
        <v>412035.73</v>
      </c>
      <c r="CA40" s="48"/>
      <c r="CB40" s="48">
        <v>8</v>
      </c>
      <c r="CC40" s="59">
        <v>28060</v>
      </c>
      <c r="CD40" s="60">
        <v>15258.6</v>
      </c>
      <c r="CE40" s="60">
        <f t="shared" si="1"/>
        <v>0.4010692657077971</v>
      </c>
      <c r="CF40" s="60"/>
      <c r="CG40" s="69" t="s">
        <v>115</v>
      </c>
      <c r="CH40" s="70">
        <v>3345.94</v>
      </c>
      <c r="CI40" s="81">
        <v>32748.7</v>
      </c>
      <c r="CJ40" s="71">
        <f t="shared" si="2"/>
        <v>0.860793065018084</v>
      </c>
      <c r="CK40" s="71">
        <v>365</v>
      </c>
      <c r="CL40" s="71">
        <f t="shared" si="30"/>
        <v>42118.69272</v>
      </c>
      <c r="CM40" s="72" t="s">
        <v>114</v>
      </c>
      <c r="CN40" s="72">
        <v>365</v>
      </c>
      <c r="CO40" s="73">
        <f t="shared" si="31"/>
        <v>436811.21369999996</v>
      </c>
      <c r="CP40" s="72" t="s">
        <v>114</v>
      </c>
      <c r="CQ40" s="72">
        <v>408269.04</v>
      </c>
      <c r="CR40" s="72">
        <f t="shared" si="32"/>
        <v>366150.34728</v>
      </c>
      <c r="CS40" s="72">
        <v>422039.82</v>
      </c>
      <c r="CT40" s="72">
        <v>365</v>
      </c>
      <c r="CU40" s="73">
        <f t="shared" si="33"/>
        <v>384091.71429672</v>
      </c>
      <c r="CV40" s="72" t="s">
        <v>114</v>
      </c>
      <c r="CW40" s="73"/>
      <c r="CX40" s="73"/>
      <c r="CY40" s="73"/>
      <c r="CZ40" s="73">
        <v>9</v>
      </c>
      <c r="DA40" s="73">
        <v>279418.24</v>
      </c>
      <c r="DB40" s="73"/>
      <c r="DC40" s="73">
        <v>7100.33</v>
      </c>
      <c r="DD40" s="73" t="s">
        <v>131</v>
      </c>
      <c r="DE40" s="73">
        <v>3</v>
      </c>
      <c r="DF40" s="73">
        <f t="shared" si="34"/>
        <v>8463.593359999999</v>
      </c>
      <c r="DG40" s="73">
        <v>153953.89</v>
      </c>
      <c r="DH40" s="73" t="s">
        <v>116</v>
      </c>
      <c r="DI40" s="73">
        <v>365</v>
      </c>
      <c r="DJ40" s="73">
        <f t="shared" si="35"/>
        <v>155493.42890000003</v>
      </c>
      <c r="DK40" s="73">
        <v>8883.01</v>
      </c>
      <c r="DL40" s="148" t="s">
        <v>114</v>
      </c>
      <c r="DM40" s="73">
        <v>3</v>
      </c>
      <c r="DN40" s="73">
        <f t="shared" si="36"/>
        <v>8971.8401</v>
      </c>
      <c r="DO40" s="73">
        <f t="shared" si="3"/>
        <v>125050.0872</v>
      </c>
      <c r="DP40" s="74" t="s">
        <v>114</v>
      </c>
      <c r="DQ40" s="75">
        <v>0</v>
      </c>
      <c r="DR40" s="75">
        <v>0</v>
      </c>
      <c r="DS40" s="75">
        <f t="shared" si="4"/>
        <v>0</v>
      </c>
      <c r="DT40" s="74" t="s">
        <v>114</v>
      </c>
      <c r="DU40" s="75"/>
      <c r="DV40" s="75"/>
      <c r="DW40" s="71">
        <f t="shared" si="5"/>
        <v>0</v>
      </c>
      <c r="DX40" s="74" t="s">
        <v>114</v>
      </c>
      <c r="DY40" s="76">
        <v>344896.5</v>
      </c>
      <c r="DZ40" s="76"/>
      <c r="EA40" s="73">
        <f t="shared" si="6"/>
        <v>0</v>
      </c>
      <c r="EB40" s="74" t="s">
        <v>114</v>
      </c>
      <c r="EC40" s="76">
        <v>94168.28</v>
      </c>
      <c r="ED40" s="76">
        <v>94168.28</v>
      </c>
      <c r="EE40" s="76">
        <f t="shared" si="7"/>
        <v>2.475194507527967</v>
      </c>
      <c r="EF40" s="77" t="s">
        <v>116</v>
      </c>
      <c r="EG40" s="76">
        <v>129273.06</v>
      </c>
      <c r="EH40" s="76">
        <v>149753.92</v>
      </c>
      <c r="EI40" s="73">
        <f t="shared" si="8"/>
        <v>3.9362519976448818</v>
      </c>
      <c r="EJ40" s="78" t="s">
        <v>114</v>
      </c>
      <c r="EK40" s="76">
        <v>140120.91</v>
      </c>
      <c r="EL40" s="76">
        <v>140120.91</v>
      </c>
      <c r="EM40" s="76">
        <f t="shared" si="9"/>
        <v>3.683050246025738</v>
      </c>
      <c r="EN40" s="79" t="s">
        <v>114</v>
      </c>
      <c r="EO40" s="82">
        <v>359611.78</v>
      </c>
      <c r="EP40" s="82"/>
      <c r="EQ40" s="73">
        <f t="shared" si="10"/>
        <v>0</v>
      </c>
      <c r="ER40" s="79" t="s">
        <v>114</v>
      </c>
      <c r="ES40" s="80"/>
      <c r="ET40" s="80" t="e">
        <f t="shared" si="11"/>
        <v>#VALUE!</v>
      </c>
      <c r="EU40" s="149" t="s">
        <v>116</v>
      </c>
    </row>
    <row r="41" spans="1:151" ht="12" customHeight="1" outlineLevel="2">
      <c r="A41" s="102" t="s">
        <v>31</v>
      </c>
      <c r="B41" s="103"/>
      <c r="C41" s="46">
        <v>3538.7</v>
      </c>
      <c r="D41" s="46">
        <v>142</v>
      </c>
      <c r="E41" s="46">
        <v>827.9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8"/>
      <c r="S41" s="48"/>
      <c r="T41" s="48"/>
      <c r="U41" s="48">
        <v>440806.07</v>
      </c>
      <c r="V41" s="48">
        <v>440806.07</v>
      </c>
      <c r="W41" s="48">
        <f t="shared" si="12"/>
        <v>440806.07</v>
      </c>
      <c r="X41" s="48" t="e">
        <f>W41+#REF!</f>
        <v>#REF!</v>
      </c>
      <c r="Y41" s="47">
        <v>3.771</v>
      </c>
      <c r="Z41" s="48">
        <f t="shared" si="13"/>
        <v>93411.0639</v>
      </c>
      <c r="AA41" s="48">
        <v>3.459</v>
      </c>
      <c r="AB41" s="48">
        <f t="shared" si="14"/>
        <v>61201.8165</v>
      </c>
      <c r="AC41" s="48">
        <v>153603.29</v>
      </c>
      <c r="AD41" s="48">
        <v>153603.29</v>
      </c>
      <c r="AE41" s="50">
        <v>3.595</v>
      </c>
      <c r="AF41" s="51"/>
      <c r="AG41" s="51">
        <v>3.802</v>
      </c>
      <c r="AH41" s="51"/>
      <c r="AI41" s="51">
        <v>152533.24</v>
      </c>
      <c r="AJ41" s="51">
        <v>152533.24</v>
      </c>
      <c r="AK41" s="50">
        <v>3.315</v>
      </c>
      <c r="AL41" s="51">
        <f t="shared" si="15"/>
        <v>82115.53349999999</v>
      </c>
      <c r="AM41" s="51">
        <v>3.514</v>
      </c>
      <c r="AN41" s="51">
        <f t="shared" si="16"/>
        <v>62174.958999999995</v>
      </c>
      <c r="AO41" s="51">
        <v>152712.71</v>
      </c>
      <c r="AP41" s="51">
        <f t="shared" si="17"/>
        <v>144290.4925</v>
      </c>
      <c r="AQ41" s="50">
        <v>57</v>
      </c>
      <c r="AR41" s="51">
        <f t="shared" si="18"/>
        <v>48564</v>
      </c>
      <c r="AS41" s="51">
        <v>62.5</v>
      </c>
      <c r="AT41" s="51">
        <f t="shared" si="19"/>
        <v>53250</v>
      </c>
      <c r="AU41" s="52">
        <v>112614.51</v>
      </c>
      <c r="AV41" s="52">
        <v>112614.51</v>
      </c>
      <c r="AW41" s="50">
        <v>1.624</v>
      </c>
      <c r="AX41" s="51">
        <f t="shared" si="20"/>
        <v>40227.9416</v>
      </c>
      <c r="AY41" s="51">
        <v>1.549</v>
      </c>
      <c r="AZ41" s="51">
        <f t="shared" si="21"/>
        <v>27407.231499999994</v>
      </c>
      <c r="BA41" s="51">
        <v>414869.3</v>
      </c>
      <c r="BB41" s="51">
        <v>414869.3</v>
      </c>
      <c r="BC41" s="53"/>
      <c r="BD41" s="54">
        <f t="shared" si="22"/>
        <v>0</v>
      </c>
      <c r="BE41" s="54"/>
      <c r="BF41" s="54">
        <f t="shared" si="23"/>
        <v>0</v>
      </c>
      <c r="BG41" s="54"/>
      <c r="BH41" s="54">
        <f t="shared" si="24"/>
        <v>0</v>
      </c>
      <c r="BI41" s="53"/>
      <c r="BJ41" s="54">
        <f t="shared" si="25"/>
        <v>0</v>
      </c>
      <c r="BK41" s="54"/>
      <c r="BL41" s="54">
        <f t="shared" si="26"/>
        <v>0</v>
      </c>
      <c r="BM41" s="54"/>
      <c r="BN41" s="54">
        <f t="shared" si="27"/>
        <v>0</v>
      </c>
      <c r="BO41" s="54"/>
      <c r="BP41" s="54">
        <f t="shared" si="28"/>
        <v>0</v>
      </c>
      <c r="BQ41" s="54">
        <f t="shared" si="29"/>
        <v>0</v>
      </c>
      <c r="BR41" s="56">
        <v>0.039</v>
      </c>
      <c r="BS41" s="56">
        <v>1120.47</v>
      </c>
      <c r="BT41" s="58">
        <f t="shared" si="0"/>
        <v>1656.1115999999997</v>
      </c>
      <c r="BU41" s="56">
        <v>0.0575</v>
      </c>
      <c r="BV41" s="56">
        <v>7488</v>
      </c>
      <c r="BW41" s="56">
        <v>7488</v>
      </c>
      <c r="BX41" s="25"/>
      <c r="BY41" s="25"/>
      <c r="BZ41" s="48">
        <v>440806.07</v>
      </c>
      <c r="CA41" s="48"/>
      <c r="CB41" s="48"/>
      <c r="CC41" s="59">
        <v>2748.5</v>
      </c>
      <c r="CD41" s="60">
        <v>0</v>
      </c>
      <c r="CE41" s="60">
        <f t="shared" si="1"/>
        <v>0</v>
      </c>
      <c r="CF41" s="60"/>
      <c r="CG41" s="69" t="s">
        <v>115</v>
      </c>
      <c r="CH41" s="70">
        <v>3734.63</v>
      </c>
      <c r="CI41" s="81">
        <v>36553.07</v>
      </c>
      <c r="CJ41" s="71">
        <f t="shared" si="2"/>
        <v>0.8607932762502237</v>
      </c>
      <c r="CK41" s="71">
        <v>365</v>
      </c>
      <c r="CL41" s="71">
        <f t="shared" si="30"/>
        <v>47011.52244</v>
      </c>
      <c r="CM41" s="72" t="s">
        <v>114</v>
      </c>
      <c r="CN41" s="72">
        <v>365</v>
      </c>
      <c r="CO41" s="73">
        <f t="shared" si="31"/>
        <v>471684.73139999993</v>
      </c>
      <c r="CP41" s="72" t="s">
        <v>114</v>
      </c>
      <c r="CQ41" s="72">
        <v>458296.21</v>
      </c>
      <c r="CR41" s="72">
        <f t="shared" si="32"/>
        <v>411284.68756</v>
      </c>
      <c r="CS41" s="72">
        <v>455734.04</v>
      </c>
      <c r="CT41" s="72">
        <v>365</v>
      </c>
      <c r="CU41" s="73">
        <f t="shared" si="33"/>
        <v>431437.63725043996</v>
      </c>
      <c r="CV41" s="72" t="s">
        <v>114</v>
      </c>
      <c r="CW41" s="73"/>
      <c r="CX41" s="73"/>
      <c r="CY41" s="73"/>
      <c r="CZ41" s="73">
        <v>2</v>
      </c>
      <c r="DA41" s="73">
        <v>13602.45</v>
      </c>
      <c r="DB41" s="73"/>
      <c r="DC41" s="73">
        <v>9440.33</v>
      </c>
      <c r="DD41" s="73" t="s">
        <v>131</v>
      </c>
      <c r="DE41" s="73">
        <v>3</v>
      </c>
      <c r="DF41" s="73">
        <f t="shared" si="34"/>
        <v>11252.87336</v>
      </c>
      <c r="DG41" s="73">
        <v>167639.16</v>
      </c>
      <c r="DH41" s="73" t="s">
        <v>116</v>
      </c>
      <c r="DI41" s="73">
        <v>365</v>
      </c>
      <c r="DJ41" s="73">
        <f t="shared" si="35"/>
        <v>169315.5516</v>
      </c>
      <c r="DK41" s="73">
        <v>9455.17</v>
      </c>
      <c r="DL41" s="148" t="s">
        <v>114</v>
      </c>
      <c r="DM41" s="73">
        <v>3</v>
      </c>
      <c r="DN41" s="73">
        <f t="shared" si="36"/>
        <v>9549.7217</v>
      </c>
      <c r="DO41" s="73">
        <f t="shared" si="3"/>
        <v>139576.9441</v>
      </c>
      <c r="DP41" s="74" t="s">
        <v>114</v>
      </c>
      <c r="DQ41" s="75">
        <v>0</v>
      </c>
      <c r="DR41" s="75">
        <v>0</v>
      </c>
      <c r="DS41" s="75">
        <f t="shared" si="4"/>
        <v>0</v>
      </c>
      <c r="DT41" s="74" t="s">
        <v>114</v>
      </c>
      <c r="DU41" s="75"/>
      <c r="DV41" s="75"/>
      <c r="DW41" s="71">
        <f t="shared" si="5"/>
        <v>0</v>
      </c>
      <c r="DX41" s="74" t="s">
        <v>114</v>
      </c>
      <c r="DY41" s="76">
        <v>383399.65</v>
      </c>
      <c r="DZ41" s="76"/>
      <c r="EA41" s="73">
        <f t="shared" si="6"/>
        <v>0</v>
      </c>
      <c r="EB41" s="74" t="s">
        <v>114</v>
      </c>
      <c r="EC41" s="76">
        <v>112614.51</v>
      </c>
      <c r="ED41" s="76">
        <v>112614.51</v>
      </c>
      <c r="EE41" s="76">
        <f t="shared" si="7"/>
        <v>2.651974595190324</v>
      </c>
      <c r="EF41" s="77" t="s">
        <v>116</v>
      </c>
      <c r="EG41" s="76">
        <v>144290.493</v>
      </c>
      <c r="EH41" s="76">
        <v>152712.71</v>
      </c>
      <c r="EI41" s="73">
        <f t="shared" si="8"/>
        <v>3.596252625728846</v>
      </c>
      <c r="EJ41" s="78" t="s">
        <v>114</v>
      </c>
      <c r="EK41" s="76">
        <v>152533.24</v>
      </c>
      <c r="EL41" s="76">
        <v>152533.24</v>
      </c>
      <c r="EM41" s="76">
        <f t="shared" si="9"/>
        <v>3.5920262619982855</v>
      </c>
      <c r="EN41" s="79" t="s">
        <v>114</v>
      </c>
      <c r="EO41" s="82">
        <v>400171.77</v>
      </c>
      <c r="EP41" s="82"/>
      <c r="EQ41" s="73">
        <f t="shared" si="10"/>
        <v>0</v>
      </c>
      <c r="ER41" s="79" t="s">
        <v>114</v>
      </c>
      <c r="ES41" s="80"/>
      <c r="ET41" s="80" t="e">
        <f t="shared" si="11"/>
        <v>#VALUE!</v>
      </c>
      <c r="EU41" s="149" t="s">
        <v>116</v>
      </c>
    </row>
    <row r="42" spans="1:151" ht="12" customHeight="1" outlineLevel="2">
      <c r="A42" s="102" t="s">
        <v>32</v>
      </c>
      <c r="B42" s="103"/>
      <c r="C42" s="46">
        <v>3427.4</v>
      </c>
      <c r="D42" s="46">
        <v>124</v>
      </c>
      <c r="E42" s="46">
        <v>827.9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8"/>
      <c r="S42" s="48"/>
      <c r="T42" s="48"/>
      <c r="U42" s="48">
        <v>425050.69</v>
      </c>
      <c r="V42" s="48">
        <v>425050.69</v>
      </c>
      <c r="W42" s="48">
        <f t="shared" si="12"/>
        <v>425050.69</v>
      </c>
      <c r="X42" s="48" t="e">
        <f>W42+#REF!</f>
        <v>#REF!</v>
      </c>
      <c r="Y42" s="47">
        <v>3.771</v>
      </c>
      <c r="Z42" s="48">
        <f t="shared" si="13"/>
        <v>90473.0778</v>
      </c>
      <c r="AA42" s="48">
        <v>3.459</v>
      </c>
      <c r="AB42" s="48">
        <f t="shared" si="14"/>
        <v>59276.88300000001</v>
      </c>
      <c r="AC42" s="48">
        <v>444304.86</v>
      </c>
      <c r="AD42" s="48">
        <v>444304.86</v>
      </c>
      <c r="AE42" s="50">
        <v>3.595</v>
      </c>
      <c r="AF42" s="51"/>
      <c r="AG42" s="51">
        <v>3.802</v>
      </c>
      <c r="AH42" s="51"/>
      <c r="AI42" s="51">
        <v>155699.44</v>
      </c>
      <c r="AJ42" s="51">
        <v>155699.44</v>
      </c>
      <c r="AK42" s="50">
        <v>3.315</v>
      </c>
      <c r="AL42" s="51">
        <f t="shared" si="15"/>
        <v>79532.817</v>
      </c>
      <c r="AM42" s="51">
        <v>3.514</v>
      </c>
      <c r="AN42" s="51">
        <f t="shared" si="16"/>
        <v>60219.418000000005</v>
      </c>
      <c r="AO42" s="51">
        <v>168957.65</v>
      </c>
      <c r="AP42" s="51">
        <f t="shared" si="17"/>
        <v>139752.235</v>
      </c>
      <c r="AQ42" s="50">
        <v>57</v>
      </c>
      <c r="AR42" s="51">
        <f t="shared" si="18"/>
        <v>42408</v>
      </c>
      <c r="AS42" s="51">
        <v>62.5</v>
      </c>
      <c r="AT42" s="51">
        <f t="shared" si="19"/>
        <v>46500</v>
      </c>
      <c r="AU42" s="52">
        <v>97735.44</v>
      </c>
      <c r="AV42" s="52">
        <v>97735.44</v>
      </c>
      <c r="AW42" s="50">
        <v>1.624</v>
      </c>
      <c r="AX42" s="51">
        <f t="shared" si="20"/>
        <v>38962.6832</v>
      </c>
      <c r="AY42" s="51">
        <v>1.549</v>
      </c>
      <c r="AZ42" s="51">
        <f t="shared" si="21"/>
        <v>26545.213</v>
      </c>
      <c r="BA42" s="51">
        <v>68056.64</v>
      </c>
      <c r="BB42" s="51">
        <v>68056.64</v>
      </c>
      <c r="BC42" s="53"/>
      <c r="BD42" s="54">
        <f t="shared" si="22"/>
        <v>0</v>
      </c>
      <c r="BE42" s="54"/>
      <c r="BF42" s="54">
        <f t="shared" si="23"/>
        <v>0</v>
      </c>
      <c r="BG42" s="54"/>
      <c r="BH42" s="54">
        <f t="shared" si="24"/>
        <v>0</v>
      </c>
      <c r="BI42" s="53"/>
      <c r="BJ42" s="54">
        <f t="shared" si="25"/>
        <v>0</v>
      </c>
      <c r="BK42" s="54"/>
      <c r="BL42" s="54">
        <f t="shared" si="26"/>
        <v>0</v>
      </c>
      <c r="BM42" s="54"/>
      <c r="BN42" s="54">
        <f t="shared" si="27"/>
        <v>0</v>
      </c>
      <c r="BO42" s="54"/>
      <c r="BP42" s="54">
        <f t="shared" si="28"/>
        <v>0</v>
      </c>
      <c r="BQ42" s="54">
        <f t="shared" si="29"/>
        <v>0</v>
      </c>
      <c r="BR42" s="56">
        <v>0.039</v>
      </c>
      <c r="BS42" s="56">
        <v>1085.23</v>
      </c>
      <c r="BT42" s="58">
        <f t="shared" si="0"/>
        <v>1604.0231999999999</v>
      </c>
      <c r="BU42" s="56">
        <v>0.0575</v>
      </c>
      <c r="BV42" s="56">
        <v>7488</v>
      </c>
      <c r="BW42" s="56">
        <v>7488</v>
      </c>
      <c r="BX42" s="25"/>
      <c r="BY42" s="25"/>
      <c r="BZ42" s="48">
        <v>425050.69</v>
      </c>
      <c r="CA42" s="48"/>
      <c r="CB42" s="48"/>
      <c r="CC42" s="59"/>
      <c r="CD42" s="60">
        <v>7154</v>
      </c>
      <c r="CE42" s="60">
        <f t="shared" si="1"/>
        <v>0.1739413744140359</v>
      </c>
      <c r="CF42" s="60"/>
      <c r="CG42" s="69" t="s">
        <v>115</v>
      </c>
      <c r="CH42" s="70">
        <v>3617.17</v>
      </c>
      <c r="CI42" s="81">
        <v>35403.41</v>
      </c>
      <c r="CJ42" s="71">
        <f t="shared" si="2"/>
        <v>0.8607936531092568</v>
      </c>
      <c r="CK42" s="71">
        <v>365</v>
      </c>
      <c r="CL42" s="71">
        <f t="shared" si="30"/>
        <v>45532.93596</v>
      </c>
      <c r="CM42" s="72" t="s">
        <v>114</v>
      </c>
      <c r="CN42" s="72">
        <v>365</v>
      </c>
      <c r="CO42" s="73">
        <f t="shared" si="31"/>
        <v>480190.0509</v>
      </c>
      <c r="CP42" s="72" t="s">
        <v>114</v>
      </c>
      <c r="CQ42" s="72">
        <v>435182.39</v>
      </c>
      <c r="CR42" s="72">
        <f t="shared" si="32"/>
        <v>389649.45404</v>
      </c>
      <c r="CS42" s="72">
        <v>463951.74</v>
      </c>
      <c r="CT42" s="72">
        <v>365</v>
      </c>
      <c r="CU42" s="73">
        <f t="shared" si="33"/>
        <v>408742.27728795994</v>
      </c>
      <c r="CV42" s="72" t="s">
        <v>114</v>
      </c>
      <c r="CW42" s="73"/>
      <c r="CX42" s="73"/>
      <c r="CY42" s="73"/>
      <c r="CZ42" s="73">
        <v>6</v>
      </c>
      <c r="DA42" s="73">
        <v>246026.18</v>
      </c>
      <c r="DB42" s="73"/>
      <c r="DC42" s="73">
        <v>10125.79</v>
      </c>
      <c r="DD42" s="73" t="s">
        <v>131</v>
      </c>
      <c r="DE42" s="73">
        <v>3</v>
      </c>
      <c r="DF42" s="73">
        <f t="shared" si="34"/>
        <v>12069.94168</v>
      </c>
      <c r="DG42" s="73">
        <v>171849</v>
      </c>
      <c r="DH42" s="73" t="s">
        <v>116</v>
      </c>
      <c r="DI42" s="73">
        <v>365</v>
      </c>
      <c r="DJ42" s="73">
        <f t="shared" si="35"/>
        <v>173567.49</v>
      </c>
      <c r="DK42" s="73">
        <v>9304.77</v>
      </c>
      <c r="DL42" s="148" t="s">
        <v>114</v>
      </c>
      <c r="DM42" s="73">
        <v>3</v>
      </c>
      <c r="DN42" s="73">
        <f t="shared" si="36"/>
        <v>9397.817700000001</v>
      </c>
      <c r="DO42" s="73">
        <f t="shared" si="3"/>
        <v>135186.9382</v>
      </c>
      <c r="DP42" s="74" t="s">
        <v>114</v>
      </c>
      <c r="DQ42" s="75">
        <v>0</v>
      </c>
      <c r="DR42" s="75">
        <v>0</v>
      </c>
      <c r="DS42" s="75">
        <f t="shared" si="4"/>
        <v>0</v>
      </c>
      <c r="DT42" s="74" t="s">
        <v>114</v>
      </c>
      <c r="DU42" s="75"/>
      <c r="DV42" s="75"/>
      <c r="DW42" s="71">
        <f t="shared" si="5"/>
        <v>0</v>
      </c>
      <c r="DX42" s="74" t="s">
        <v>114</v>
      </c>
      <c r="DY42" s="76">
        <v>377438.15</v>
      </c>
      <c r="DZ42" s="76"/>
      <c r="EA42" s="73">
        <f t="shared" si="6"/>
        <v>0</v>
      </c>
      <c r="EB42" s="74" t="s">
        <v>114</v>
      </c>
      <c r="EC42" s="76">
        <v>97735.44</v>
      </c>
      <c r="ED42" s="76">
        <v>97735.44</v>
      </c>
      <c r="EE42" s="76">
        <f t="shared" si="7"/>
        <v>2.376326078076676</v>
      </c>
      <c r="EF42" s="77" t="s">
        <v>116</v>
      </c>
      <c r="EG42" s="76">
        <v>139752.235</v>
      </c>
      <c r="EH42" s="76">
        <v>168957.65</v>
      </c>
      <c r="EI42" s="73">
        <f t="shared" si="8"/>
        <v>4.108013119760362</v>
      </c>
      <c r="EJ42" s="78" t="s">
        <v>114</v>
      </c>
      <c r="EK42" s="76">
        <v>155699.44</v>
      </c>
      <c r="EL42" s="76">
        <v>155699.44</v>
      </c>
      <c r="EM42" s="76">
        <f t="shared" si="9"/>
        <v>3.7856548209527143</v>
      </c>
      <c r="EN42" s="79" t="s">
        <v>114</v>
      </c>
      <c r="EO42" s="82">
        <v>409151.39</v>
      </c>
      <c r="EP42" s="82"/>
      <c r="EQ42" s="73">
        <f t="shared" si="10"/>
        <v>0</v>
      </c>
      <c r="ER42" s="79" t="s">
        <v>114</v>
      </c>
      <c r="ES42" s="80"/>
      <c r="ET42" s="80" t="e">
        <f t="shared" si="11"/>
        <v>#VALUE!</v>
      </c>
      <c r="EU42" s="149" t="s">
        <v>116</v>
      </c>
    </row>
    <row r="43" spans="1:151" ht="12" customHeight="1" outlineLevel="2">
      <c r="A43" s="102" t="s">
        <v>33</v>
      </c>
      <c r="B43" s="103"/>
      <c r="C43" s="46">
        <v>6806.9</v>
      </c>
      <c r="D43" s="46">
        <v>203</v>
      </c>
      <c r="E43" s="46">
        <v>15884.6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8"/>
      <c r="S43" s="48"/>
      <c r="T43" s="48"/>
      <c r="U43" s="48">
        <v>944521.86</v>
      </c>
      <c r="V43" s="48">
        <v>944521.86</v>
      </c>
      <c r="W43" s="48">
        <f t="shared" si="12"/>
        <v>944521.86</v>
      </c>
      <c r="X43" s="48" t="e">
        <f>W43+#REF!</f>
        <v>#REF!</v>
      </c>
      <c r="Y43" s="47">
        <v>3.179</v>
      </c>
      <c r="Z43" s="48">
        <f t="shared" si="13"/>
        <v>151473.94569999998</v>
      </c>
      <c r="AA43" s="48">
        <v>3.459</v>
      </c>
      <c r="AB43" s="48">
        <f t="shared" si="14"/>
        <v>117725.3355</v>
      </c>
      <c r="AC43" s="48">
        <v>619359.6</v>
      </c>
      <c r="AD43" s="48">
        <v>619359.6</v>
      </c>
      <c r="AE43" s="50">
        <v>3.595</v>
      </c>
      <c r="AF43" s="51"/>
      <c r="AG43" s="51">
        <v>3.802</v>
      </c>
      <c r="AH43" s="51"/>
      <c r="AI43" s="51">
        <v>364317.81</v>
      </c>
      <c r="AJ43" s="51">
        <v>364317.81</v>
      </c>
      <c r="AK43" s="50">
        <v>4.874</v>
      </c>
      <c r="AL43" s="51">
        <f t="shared" si="15"/>
        <v>232237.81419999996</v>
      </c>
      <c r="AM43" s="51">
        <v>4.217</v>
      </c>
      <c r="AN43" s="51">
        <f t="shared" si="16"/>
        <v>143523.48649999997</v>
      </c>
      <c r="AO43" s="51">
        <v>246405.21</v>
      </c>
      <c r="AP43" s="51">
        <f t="shared" si="17"/>
        <v>375761.3006999999</v>
      </c>
      <c r="AQ43" s="50">
        <v>57</v>
      </c>
      <c r="AR43" s="51">
        <f t="shared" si="18"/>
        <v>69426</v>
      </c>
      <c r="AS43" s="51">
        <v>62.5</v>
      </c>
      <c r="AT43" s="51">
        <f t="shared" si="19"/>
        <v>76125</v>
      </c>
      <c r="AU43" s="52">
        <v>154152.98</v>
      </c>
      <c r="AV43" s="52">
        <v>154152.98</v>
      </c>
      <c r="AW43" s="50">
        <v>1.632</v>
      </c>
      <c r="AX43" s="51">
        <f t="shared" si="20"/>
        <v>77762.0256</v>
      </c>
      <c r="AY43" s="51">
        <v>1.549</v>
      </c>
      <c r="AZ43" s="51">
        <f t="shared" si="21"/>
        <v>52719.44049999999</v>
      </c>
      <c r="BA43" s="51">
        <v>142717.52</v>
      </c>
      <c r="BB43" s="51">
        <v>142717.52</v>
      </c>
      <c r="BC43" s="53">
        <v>0.989</v>
      </c>
      <c r="BD43" s="54">
        <f t="shared" si="22"/>
        <v>47124.168699999995</v>
      </c>
      <c r="BE43" s="54">
        <v>1.06</v>
      </c>
      <c r="BF43" s="54">
        <f t="shared" si="23"/>
        <v>36076.57</v>
      </c>
      <c r="BG43" s="54">
        <v>40639.71</v>
      </c>
      <c r="BH43" s="54">
        <f t="shared" si="24"/>
        <v>83200.73869999999</v>
      </c>
      <c r="BI43" s="53">
        <v>6.16</v>
      </c>
      <c r="BJ43" s="54">
        <f t="shared" si="25"/>
        <v>251583.024</v>
      </c>
      <c r="BK43" s="54">
        <v>6.16</v>
      </c>
      <c r="BL43" s="54">
        <f t="shared" si="26"/>
        <v>251583.024</v>
      </c>
      <c r="BM43" s="54">
        <v>29.9662</v>
      </c>
      <c r="BN43" s="54">
        <v>198358.54</v>
      </c>
      <c r="BO43" s="54">
        <v>116619.3</v>
      </c>
      <c r="BP43" s="54">
        <f t="shared" si="28"/>
        <v>314977.84</v>
      </c>
      <c r="BQ43" s="54">
        <f t="shared" si="29"/>
        <v>503166.048</v>
      </c>
      <c r="BR43" s="56">
        <v>0.039</v>
      </c>
      <c r="BS43" s="56">
        <v>2155.29</v>
      </c>
      <c r="BT43" s="58">
        <f t="shared" si="0"/>
        <v>3185.6292</v>
      </c>
      <c r="BU43" s="56">
        <v>0.0575</v>
      </c>
      <c r="BV43" s="56">
        <v>10108.8</v>
      </c>
      <c r="BW43" s="56">
        <v>10108.8</v>
      </c>
      <c r="BX43" s="25"/>
      <c r="BY43" s="25"/>
      <c r="BZ43" s="48">
        <v>944521.86</v>
      </c>
      <c r="CA43" s="48"/>
      <c r="CB43" s="48"/>
      <c r="CC43" s="59"/>
      <c r="CD43" s="60">
        <v>4204.88</v>
      </c>
      <c r="CE43" s="60">
        <f t="shared" si="1"/>
        <v>0.051478156968174454</v>
      </c>
      <c r="CF43" s="60"/>
      <c r="CG43" s="69" t="s">
        <v>115</v>
      </c>
      <c r="CH43" s="70">
        <v>7183.79</v>
      </c>
      <c r="CI43" s="81">
        <v>70312.06</v>
      </c>
      <c r="CJ43" s="71">
        <f t="shared" si="2"/>
        <v>0.8607939492769592</v>
      </c>
      <c r="CK43" s="71">
        <v>365</v>
      </c>
      <c r="CL43" s="71">
        <f t="shared" si="30"/>
        <v>90429.54852</v>
      </c>
      <c r="CM43" s="72" t="s">
        <v>114</v>
      </c>
      <c r="CN43" s="72">
        <v>365</v>
      </c>
      <c r="CO43" s="73">
        <f t="shared" si="31"/>
        <v>902867.2528499999</v>
      </c>
      <c r="CP43" s="72" t="s">
        <v>114</v>
      </c>
      <c r="CQ43" s="72">
        <v>905892.06</v>
      </c>
      <c r="CR43" s="72">
        <f t="shared" si="32"/>
        <v>815462.5114800001</v>
      </c>
      <c r="CS43" s="72">
        <v>872335.51</v>
      </c>
      <c r="CT43" s="72">
        <v>365</v>
      </c>
      <c r="CU43" s="73">
        <f t="shared" si="33"/>
        <v>855420.1745425201</v>
      </c>
      <c r="CV43" s="72" t="s">
        <v>114</v>
      </c>
      <c r="CW43" s="73">
        <v>365</v>
      </c>
      <c r="CX43" s="73">
        <v>600000</v>
      </c>
      <c r="CY43" s="73" t="s">
        <v>114</v>
      </c>
      <c r="CZ43" s="73">
        <v>7</v>
      </c>
      <c r="DA43" s="73">
        <v>181144.19</v>
      </c>
      <c r="DB43" s="73"/>
      <c r="DC43" s="73">
        <v>11918.09</v>
      </c>
      <c r="DD43" s="73" t="s">
        <v>131</v>
      </c>
      <c r="DE43" s="73">
        <v>3</v>
      </c>
      <c r="DF43" s="73">
        <f t="shared" si="34"/>
        <v>14206.36328</v>
      </c>
      <c r="DG43" s="73">
        <v>413444.88</v>
      </c>
      <c r="DH43" s="73" t="s">
        <v>116</v>
      </c>
      <c r="DI43" s="73">
        <v>365</v>
      </c>
      <c r="DJ43" s="73">
        <f t="shared" si="35"/>
        <v>417579.3288</v>
      </c>
      <c r="DK43" s="73">
        <v>12257.09</v>
      </c>
      <c r="DL43" s="148" t="s">
        <v>114</v>
      </c>
      <c r="DM43" s="73">
        <v>3</v>
      </c>
      <c r="DN43" s="73">
        <f t="shared" si="36"/>
        <v>12379.6609</v>
      </c>
      <c r="DO43" s="73">
        <f t="shared" si="3"/>
        <v>268484.55669999996</v>
      </c>
      <c r="DP43" s="74" t="s">
        <v>114</v>
      </c>
      <c r="DQ43" s="75">
        <v>503166.048</v>
      </c>
      <c r="DR43" s="75">
        <v>314977.84</v>
      </c>
      <c r="DS43" s="75">
        <f t="shared" si="4"/>
        <v>3.856109731791761</v>
      </c>
      <c r="DT43" s="74" t="s">
        <v>114</v>
      </c>
      <c r="DU43" s="75">
        <v>83200.739</v>
      </c>
      <c r="DV43" s="75">
        <v>40639.71</v>
      </c>
      <c r="DW43" s="71">
        <f t="shared" si="5"/>
        <v>0.4975308143207628</v>
      </c>
      <c r="DX43" s="74" t="s">
        <v>114</v>
      </c>
      <c r="DY43" s="76">
        <v>694043.63</v>
      </c>
      <c r="DZ43" s="76"/>
      <c r="EA43" s="73">
        <f t="shared" si="6"/>
        <v>0</v>
      </c>
      <c r="EB43" s="74" t="s">
        <v>114</v>
      </c>
      <c r="EC43" s="76">
        <v>154152.98</v>
      </c>
      <c r="ED43" s="76">
        <v>154152.98</v>
      </c>
      <c r="EE43" s="76">
        <f t="shared" si="7"/>
        <v>1.8872146890165373</v>
      </c>
      <c r="EF43" s="77" t="s">
        <v>116</v>
      </c>
      <c r="EG43" s="76">
        <v>375761.301</v>
      </c>
      <c r="EH43" s="76">
        <v>246405.21</v>
      </c>
      <c r="EI43" s="73">
        <f t="shared" si="8"/>
        <v>3.0166107185356035</v>
      </c>
      <c r="EJ43" s="78" t="s">
        <v>114</v>
      </c>
      <c r="EK43" s="76">
        <v>364317.81</v>
      </c>
      <c r="EL43" s="76">
        <v>364317.81</v>
      </c>
      <c r="EM43" s="76">
        <f t="shared" si="9"/>
        <v>4.460153300327609</v>
      </c>
      <c r="EN43" s="79" t="s">
        <v>114</v>
      </c>
      <c r="EO43" s="82">
        <v>772077.74</v>
      </c>
      <c r="EP43" s="82"/>
      <c r="EQ43" s="73">
        <f t="shared" si="10"/>
        <v>0</v>
      </c>
      <c r="ER43" s="79" t="s">
        <v>114</v>
      </c>
      <c r="ES43" s="80"/>
      <c r="ET43" s="80" t="e">
        <f t="shared" si="11"/>
        <v>#VALUE!</v>
      </c>
      <c r="EU43" s="149" t="s">
        <v>116</v>
      </c>
    </row>
    <row r="44" spans="1:151" ht="12" customHeight="1" outlineLevel="2">
      <c r="A44" s="102" t="s">
        <v>34</v>
      </c>
      <c r="B44" s="103"/>
      <c r="C44" s="46">
        <v>3324.2</v>
      </c>
      <c r="D44" s="46">
        <v>128</v>
      </c>
      <c r="E44" s="46">
        <v>827.9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8"/>
      <c r="S44" s="48"/>
      <c r="T44" s="48"/>
      <c r="U44" s="48">
        <v>429615.92</v>
      </c>
      <c r="V44" s="48">
        <v>429615.92</v>
      </c>
      <c r="W44" s="48">
        <f t="shared" si="12"/>
        <v>429615.92</v>
      </c>
      <c r="X44" s="48" t="e">
        <f>W44+#REF!</f>
        <v>#REF!</v>
      </c>
      <c r="Y44" s="47">
        <v>3.179</v>
      </c>
      <c r="Z44" s="48">
        <f t="shared" si="13"/>
        <v>73973.42259999999</v>
      </c>
      <c r="AA44" s="48">
        <v>3.459</v>
      </c>
      <c r="AB44" s="48">
        <f t="shared" si="14"/>
        <v>57492.039000000004</v>
      </c>
      <c r="AC44" s="48">
        <v>146938.74</v>
      </c>
      <c r="AD44" s="48">
        <v>146938.74</v>
      </c>
      <c r="AE44" s="50">
        <v>3.595</v>
      </c>
      <c r="AF44" s="51"/>
      <c r="AG44" s="51">
        <v>3.802</v>
      </c>
      <c r="AH44" s="51"/>
      <c r="AI44" s="51">
        <v>179538.17</v>
      </c>
      <c r="AJ44" s="51">
        <v>179538.17</v>
      </c>
      <c r="AK44" s="50">
        <v>4.874</v>
      </c>
      <c r="AL44" s="51">
        <f t="shared" si="15"/>
        <v>113415.05559999998</v>
      </c>
      <c r="AM44" s="51">
        <v>4.217</v>
      </c>
      <c r="AN44" s="51">
        <f t="shared" si="16"/>
        <v>70090.75699999998</v>
      </c>
      <c r="AO44" s="51">
        <v>167791.3</v>
      </c>
      <c r="AP44" s="51">
        <f t="shared" si="17"/>
        <v>183505.81259999995</v>
      </c>
      <c r="AQ44" s="50">
        <v>57</v>
      </c>
      <c r="AR44" s="51">
        <f t="shared" si="18"/>
        <v>43776</v>
      </c>
      <c r="AS44" s="51">
        <v>62.5</v>
      </c>
      <c r="AT44" s="51">
        <f t="shared" si="19"/>
        <v>48000</v>
      </c>
      <c r="AU44" s="52">
        <v>100320.89</v>
      </c>
      <c r="AV44" s="52">
        <v>100320.89</v>
      </c>
      <c r="AW44" s="50">
        <v>1.632</v>
      </c>
      <c r="AX44" s="51">
        <f t="shared" si="20"/>
        <v>37975.6608</v>
      </c>
      <c r="AY44" s="51">
        <v>1.549</v>
      </c>
      <c r="AZ44" s="51">
        <f t="shared" si="21"/>
        <v>25745.928999999996</v>
      </c>
      <c r="BA44" s="51">
        <v>308076.37</v>
      </c>
      <c r="BB44" s="51">
        <v>308076.37</v>
      </c>
      <c r="BC44" s="53">
        <v>0.989</v>
      </c>
      <c r="BD44" s="54">
        <f t="shared" si="22"/>
        <v>23013.436599999997</v>
      </c>
      <c r="BE44" s="54">
        <v>1.06</v>
      </c>
      <c r="BF44" s="54">
        <f t="shared" si="23"/>
        <v>17618.260000000002</v>
      </c>
      <c r="BG44" s="54">
        <v>47266.59</v>
      </c>
      <c r="BH44" s="54">
        <f t="shared" si="24"/>
        <v>40631.696599999996</v>
      </c>
      <c r="BI44" s="53">
        <v>6.16</v>
      </c>
      <c r="BJ44" s="54">
        <f t="shared" si="25"/>
        <v>122862.432</v>
      </c>
      <c r="BK44" s="54">
        <v>6.16</v>
      </c>
      <c r="BL44" s="54">
        <f t="shared" si="26"/>
        <v>122862.432</v>
      </c>
      <c r="BM44" s="54">
        <v>29.9662</v>
      </c>
      <c r="BN44" s="54">
        <v>66119.52</v>
      </c>
      <c r="BO44" s="54">
        <v>2000</v>
      </c>
      <c r="BP44" s="54">
        <f t="shared" si="28"/>
        <v>68119.52</v>
      </c>
      <c r="BQ44" s="54">
        <f t="shared" si="29"/>
        <v>245724.864</v>
      </c>
      <c r="BR44" s="56">
        <v>0.039</v>
      </c>
      <c r="BS44" s="56">
        <v>1052.55</v>
      </c>
      <c r="BT44" s="58">
        <f t="shared" si="0"/>
        <v>1555.7255999999998</v>
      </c>
      <c r="BU44" s="56">
        <v>0.0575</v>
      </c>
      <c r="BV44" s="56">
        <v>5990.4</v>
      </c>
      <c r="BW44" s="56">
        <v>5990.4</v>
      </c>
      <c r="BX44" s="25"/>
      <c r="BY44" s="25"/>
      <c r="BZ44" s="48">
        <v>429615.92</v>
      </c>
      <c r="CA44" s="48"/>
      <c r="CB44" s="48"/>
      <c r="CC44" s="59"/>
      <c r="CD44" s="60">
        <v>1401.64</v>
      </c>
      <c r="CE44" s="60">
        <f t="shared" si="1"/>
        <v>0.035137276136614326</v>
      </c>
      <c r="CF44" s="60"/>
      <c r="CG44" s="69" t="s">
        <v>115</v>
      </c>
      <c r="CH44" s="70">
        <v>3508.26</v>
      </c>
      <c r="CI44" s="81">
        <v>34337.4</v>
      </c>
      <c r="CJ44" s="71">
        <f t="shared" si="2"/>
        <v>0.8607935743938393</v>
      </c>
      <c r="CK44" s="71">
        <v>365</v>
      </c>
      <c r="CL44" s="71">
        <f t="shared" si="30"/>
        <v>44161.97688</v>
      </c>
      <c r="CM44" s="72" t="s">
        <v>114</v>
      </c>
      <c r="CN44" s="72">
        <v>365</v>
      </c>
      <c r="CO44" s="73">
        <f t="shared" si="31"/>
        <v>524426.5719</v>
      </c>
      <c r="CP44" s="72" t="s">
        <v>114</v>
      </c>
      <c r="CQ44" s="72">
        <v>419355</v>
      </c>
      <c r="CR44" s="72">
        <f t="shared" si="32"/>
        <v>375193.02312</v>
      </c>
      <c r="CS44" s="72">
        <v>506692.34</v>
      </c>
      <c r="CT44" s="72">
        <v>365</v>
      </c>
      <c r="CU44" s="73">
        <f t="shared" si="33"/>
        <v>393577.48125288</v>
      </c>
      <c r="CV44" s="72" t="s">
        <v>114</v>
      </c>
      <c r="CW44" s="73">
        <v>365</v>
      </c>
      <c r="CX44" s="73">
        <v>300000</v>
      </c>
      <c r="CY44" s="73" t="s">
        <v>114</v>
      </c>
      <c r="CZ44" s="73">
        <v>12</v>
      </c>
      <c r="DA44" s="73">
        <v>500000</v>
      </c>
      <c r="DB44" s="73"/>
      <c r="DC44" s="73">
        <v>5446.37</v>
      </c>
      <c r="DD44" s="73" t="s">
        <v>131</v>
      </c>
      <c r="DE44" s="73">
        <v>3</v>
      </c>
      <c r="DF44" s="73">
        <f t="shared" si="34"/>
        <v>6492.073039999999</v>
      </c>
      <c r="DG44" s="73">
        <v>198577.9</v>
      </c>
      <c r="DH44" s="73" t="s">
        <v>116</v>
      </c>
      <c r="DI44" s="73">
        <v>365</v>
      </c>
      <c r="DJ44" s="73">
        <f t="shared" si="35"/>
        <v>200563.679</v>
      </c>
      <c r="DK44" s="73">
        <v>7406.85</v>
      </c>
      <c r="DL44" s="148" t="s">
        <v>114</v>
      </c>
      <c r="DM44" s="73">
        <v>3</v>
      </c>
      <c r="DN44" s="73">
        <f t="shared" si="36"/>
        <v>7480.918500000001</v>
      </c>
      <c r="DO44" s="73">
        <f t="shared" si="3"/>
        <v>131116.42059999998</v>
      </c>
      <c r="DP44" s="74" t="s">
        <v>114</v>
      </c>
      <c r="DQ44" s="75">
        <v>245724.864</v>
      </c>
      <c r="DR44" s="75">
        <v>68119.52</v>
      </c>
      <c r="DS44" s="75">
        <f t="shared" si="4"/>
        <v>1.7076670076008265</v>
      </c>
      <c r="DT44" s="74" t="s">
        <v>114</v>
      </c>
      <c r="DU44" s="75">
        <v>40631.697</v>
      </c>
      <c r="DV44" s="75">
        <v>47266.59</v>
      </c>
      <c r="DW44" s="71">
        <f t="shared" si="5"/>
        <v>1.184911407255881</v>
      </c>
      <c r="DX44" s="74" t="s">
        <v>114</v>
      </c>
      <c r="DY44" s="76">
        <v>415966.6</v>
      </c>
      <c r="DZ44" s="76"/>
      <c r="EA44" s="73">
        <f t="shared" si="6"/>
        <v>0</v>
      </c>
      <c r="EB44" s="74" t="s">
        <v>114</v>
      </c>
      <c r="EC44" s="76">
        <v>100320.89</v>
      </c>
      <c r="ED44" s="76">
        <v>100320.89</v>
      </c>
      <c r="EE44" s="76">
        <f t="shared" si="7"/>
        <v>2.5149131119266794</v>
      </c>
      <c r="EF44" s="77" t="s">
        <v>116</v>
      </c>
      <c r="EG44" s="76">
        <v>183505.813</v>
      </c>
      <c r="EH44" s="76">
        <v>167791.3</v>
      </c>
      <c r="EI44" s="73">
        <f t="shared" si="8"/>
        <v>4.206307783326314</v>
      </c>
      <c r="EJ44" s="78" t="s">
        <v>114</v>
      </c>
      <c r="EK44" s="76">
        <v>179538.17</v>
      </c>
      <c r="EL44" s="76">
        <v>179538.17</v>
      </c>
      <c r="EM44" s="76">
        <f t="shared" si="9"/>
        <v>4.500786404749013</v>
      </c>
      <c r="EN44" s="79" t="s">
        <v>114</v>
      </c>
      <c r="EO44" s="82">
        <v>376272.2</v>
      </c>
      <c r="EP44" s="82"/>
      <c r="EQ44" s="73">
        <f t="shared" si="10"/>
        <v>0</v>
      </c>
      <c r="ER44" s="79" t="s">
        <v>114</v>
      </c>
      <c r="ES44" s="80"/>
      <c r="ET44" s="80" t="e">
        <f t="shared" si="11"/>
        <v>#VALUE!</v>
      </c>
      <c r="EU44" s="149" t="s">
        <v>116</v>
      </c>
    </row>
    <row r="45" spans="1:151" ht="12" customHeight="1" outlineLevel="2">
      <c r="A45" s="102" t="s">
        <v>35</v>
      </c>
      <c r="B45" s="103"/>
      <c r="C45" s="46">
        <v>2706.5</v>
      </c>
      <c r="D45" s="46">
        <v>96</v>
      </c>
      <c r="E45" s="46">
        <v>10500.59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8"/>
      <c r="S45" s="48"/>
      <c r="T45" s="48"/>
      <c r="U45" s="48">
        <v>375304.73</v>
      </c>
      <c r="V45" s="48">
        <v>375304.73</v>
      </c>
      <c r="W45" s="48">
        <f t="shared" si="12"/>
        <v>375304.73</v>
      </c>
      <c r="X45" s="48" t="e">
        <f>W45+#REF!</f>
        <v>#REF!</v>
      </c>
      <c r="Y45" s="47">
        <v>3.179</v>
      </c>
      <c r="Z45" s="48">
        <f t="shared" si="13"/>
        <v>60227.7445</v>
      </c>
      <c r="AA45" s="48">
        <v>3.459</v>
      </c>
      <c r="AB45" s="48">
        <f t="shared" si="14"/>
        <v>46808.9175</v>
      </c>
      <c r="AC45" s="48">
        <v>151378.59</v>
      </c>
      <c r="AD45" s="48">
        <v>151378.59</v>
      </c>
      <c r="AE45" s="50">
        <v>3.595</v>
      </c>
      <c r="AF45" s="51"/>
      <c r="AG45" s="51">
        <v>3.802</v>
      </c>
      <c r="AH45" s="51"/>
      <c r="AI45" s="51">
        <v>149833.15</v>
      </c>
      <c r="AJ45" s="51">
        <v>149833.15</v>
      </c>
      <c r="AK45" s="50">
        <v>4.874</v>
      </c>
      <c r="AL45" s="51">
        <f t="shared" si="15"/>
        <v>92340.36699999998</v>
      </c>
      <c r="AM45" s="51">
        <v>4.217</v>
      </c>
      <c r="AN45" s="51">
        <f t="shared" si="16"/>
        <v>57066.55249999999</v>
      </c>
      <c r="AO45" s="51">
        <v>170739.83</v>
      </c>
      <c r="AP45" s="51">
        <f t="shared" si="17"/>
        <v>149406.91949999996</v>
      </c>
      <c r="AQ45" s="50">
        <v>57</v>
      </c>
      <c r="AR45" s="51">
        <f t="shared" si="18"/>
        <v>32832</v>
      </c>
      <c r="AS45" s="51">
        <v>62.5</v>
      </c>
      <c r="AT45" s="51">
        <f t="shared" si="19"/>
        <v>36000</v>
      </c>
      <c r="AU45" s="52">
        <v>75020.97</v>
      </c>
      <c r="AV45" s="52">
        <v>75020.97</v>
      </c>
      <c r="AW45" s="50">
        <v>1.632</v>
      </c>
      <c r="AX45" s="51">
        <f t="shared" si="20"/>
        <v>30919.055999999997</v>
      </c>
      <c r="AY45" s="51">
        <v>1.549</v>
      </c>
      <c r="AZ45" s="51">
        <f t="shared" si="21"/>
        <v>20961.8425</v>
      </c>
      <c r="BA45" s="51">
        <v>58770.59</v>
      </c>
      <c r="BB45" s="51">
        <v>58770.59</v>
      </c>
      <c r="BC45" s="53">
        <v>0.989</v>
      </c>
      <c r="BD45" s="54">
        <f t="shared" si="22"/>
        <v>18737.0995</v>
      </c>
      <c r="BE45" s="54">
        <v>1.06</v>
      </c>
      <c r="BF45" s="54">
        <f t="shared" si="23"/>
        <v>14344.450000000003</v>
      </c>
      <c r="BG45" s="54">
        <v>31521.53</v>
      </c>
      <c r="BH45" s="54">
        <f t="shared" si="24"/>
        <v>33081.5495</v>
      </c>
      <c r="BI45" s="53">
        <v>6.16</v>
      </c>
      <c r="BJ45" s="54">
        <f t="shared" si="25"/>
        <v>100032.24</v>
      </c>
      <c r="BK45" s="54">
        <v>6.16</v>
      </c>
      <c r="BL45" s="54">
        <f t="shared" si="26"/>
        <v>100032.24</v>
      </c>
      <c r="BM45" s="54">
        <v>29.9662</v>
      </c>
      <c r="BN45" s="54">
        <v>132239.04</v>
      </c>
      <c r="BO45" s="54">
        <v>21798.04</v>
      </c>
      <c r="BP45" s="54">
        <f t="shared" si="28"/>
        <v>154037.08000000002</v>
      </c>
      <c r="BQ45" s="54">
        <f t="shared" si="29"/>
        <v>200064.48</v>
      </c>
      <c r="BR45" s="56">
        <v>0.039</v>
      </c>
      <c r="BS45" s="56">
        <v>856.97</v>
      </c>
      <c r="BT45" s="58">
        <f t="shared" si="0"/>
        <v>1266.6419999999998</v>
      </c>
      <c r="BU45" s="56">
        <v>0.0575</v>
      </c>
      <c r="BV45" s="56">
        <v>2948.4</v>
      </c>
      <c r="BW45" s="56">
        <v>2948.4</v>
      </c>
      <c r="BX45" s="25"/>
      <c r="BY45" s="25"/>
      <c r="BZ45" s="48">
        <v>375304.73</v>
      </c>
      <c r="CA45" s="48"/>
      <c r="CB45" s="48"/>
      <c r="CC45" s="59"/>
      <c r="CD45" s="60">
        <v>3426.64</v>
      </c>
      <c r="CE45" s="60">
        <f t="shared" si="1"/>
        <v>0.10550649670546217</v>
      </c>
      <c r="CF45" s="60"/>
      <c r="CG45" s="69" t="s">
        <v>115</v>
      </c>
      <c r="CH45" s="70">
        <v>2856.35</v>
      </c>
      <c r="CI45" s="81">
        <v>27956.87</v>
      </c>
      <c r="CJ45" s="71">
        <f t="shared" si="2"/>
        <v>0.8607940759899009</v>
      </c>
      <c r="CK45" s="71">
        <v>365</v>
      </c>
      <c r="CL45" s="71">
        <f t="shared" si="30"/>
        <v>35955.733799999995</v>
      </c>
      <c r="CM45" s="72" t="s">
        <v>114</v>
      </c>
      <c r="CN45" s="72">
        <v>365</v>
      </c>
      <c r="CO45" s="73">
        <f t="shared" si="31"/>
        <v>450111.1293</v>
      </c>
      <c r="CP45" s="72" t="s">
        <v>114</v>
      </c>
      <c r="CQ45" s="72">
        <v>345227.12</v>
      </c>
      <c r="CR45" s="72">
        <f t="shared" si="32"/>
        <v>309271.3862</v>
      </c>
      <c r="CS45" s="72">
        <v>434889.98</v>
      </c>
      <c r="CT45" s="72">
        <v>365</v>
      </c>
      <c r="CU45" s="73">
        <f t="shared" si="33"/>
        <v>324425.68412379996</v>
      </c>
      <c r="CV45" s="72" t="s">
        <v>114</v>
      </c>
      <c r="CW45" s="73">
        <v>365</v>
      </c>
      <c r="CX45" s="73">
        <v>240000</v>
      </c>
      <c r="CY45" s="73" t="s">
        <v>114</v>
      </c>
      <c r="CZ45" s="73">
        <v>9</v>
      </c>
      <c r="DA45" s="73">
        <v>212757.77</v>
      </c>
      <c r="DB45" s="73"/>
      <c r="DC45" s="73">
        <v>5501.21</v>
      </c>
      <c r="DD45" s="73" t="s">
        <v>131</v>
      </c>
      <c r="DE45" s="73">
        <v>3</v>
      </c>
      <c r="DF45" s="73">
        <f t="shared" si="34"/>
        <v>6557.44232</v>
      </c>
      <c r="DG45" s="73">
        <v>165550.56</v>
      </c>
      <c r="DH45" s="73" t="s">
        <v>116</v>
      </c>
      <c r="DI45" s="73">
        <v>365</v>
      </c>
      <c r="DJ45" s="73">
        <f t="shared" si="35"/>
        <v>167206.0656</v>
      </c>
      <c r="DK45" s="73">
        <v>7630.73</v>
      </c>
      <c r="DL45" s="148" t="s">
        <v>114</v>
      </c>
      <c r="DM45" s="73">
        <v>3</v>
      </c>
      <c r="DN45" s="73">
        <f t="shared" si="36"/>
        <v>7707.0373</v>
      </c>
      <c r="DO45" s="73">
        <f t="shared" si="3"/>
        <v>106752.4795</v>
      </c>
      <c r="DP45" s="74" t="s">
        <v>114</v>
      </c>
      <c r="DQ45" s="75">
        <v>200064.48</v>
      </c>
      <c r="DR45" s="75">
        <v>154037.08</v>
      </c>
      <c r="DS45" s="75">
        <f t="shared" si="4"/>
        <v>4.742812981094895</v>
      </c>
      <c r="DT45" s="74" t="s">
        <v>114</v>
      </c>
      <c r="DU45" s="75">
        <v>33081.55</v>
      </c>
      <c r="DV45" s="75">
        <v>31521.53</v>
      </c>
      <c r="DW45" s="71">
        <f t="shared" si="5"/>
        <v>0.9705502186095203</v>
      </c>
      <c r="DX45" s="74" t="s">
        <v>114</v>
      </c>
      <c r="DY45" s="76">
        <v>360583.49</v>
      </c>
      <c r="DZ45" s="76"/>
      <c r="EA45" s="73">
        <f t="shared" si="6"/>
        <v>0</v>
      </c>
      <c r="EB45" s="74" t="s">
        <v>114</v>
      </c>
      <c r="EC45" s="76">
        <v>75020.97</v>
      </c>
      <c r="ED45" s="76">
        <v>75020.97</v>
      </c>
      <c r="EE45" s="76">
        <f t="shared" si="7"/>
        <v>2.30990116386477</v>
      </c>
      <c r="EF45" s="77" t="s">
        <v>116</v>
      </c>
      <c r="EG45" s="76">
        <v>149406.92</v>
      </c>
      <c r="EH45" s="76">
        <v>170739.83</v>
      </c>
      <c r="EI45" s="73">
        <f t="shared" si="8"/>
        <v>5.257091877578668</v>
      </c>
      <c r="EJ45" s="78" t="s">
        <v>114</v>
      </c>
      <c r="EK45" s="76">
        <v>149833.15</v>
      </c>
      <c r="EL45" s="76">
        <v>149833.15</v>
      </c>
      <c r="EM45" s="76">
        <f t="shared" si="9"/>
        <v>4.613373668329331</v>
      </c>
      <c r="EN45" s="79" t="s">
        <v>114</v>
      </c>
      <c r="EO45" s="82">
        <v>307528.65</v>
      </c>
      <c r="EP45" s="82"/>
      <c r="EQ45" s="73">
        <f t="shared" si="10"/>
        <v>0</v>
      </c>
      <c r="ER45" s="79" t="s">
        <v>114</v>
      </c>
      <c r="ES45" s="80"/>
      <c r="ET45" s="80" t="e">
        <f t="shared" si="11"/>
        <v>#VALUE!</v>
      </c>
      <c r="EU45" s="149" t="s">
        <v>116</v>
      </c>
    </row>
    <row r="46" spans="1:151" ht="12" customHeight="1" outlineLevel="2">
      <c r="A46" s="102" t="s">
        <v>36</v>
      </c>
      <c r="B46" s="103"/>
      <c r="C46" s="46">
        <v>2739.2</v>
      </c>
      <c r="D46" s="46">
        <v>109</v>
      </c>
      <c r="E46" s="46">
        <v>21348.35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8"/>
      <c r="S46" s="48"/>
      <c r="T46" s="48"/>
      <c r="U46" s="48">
        <v>361716.46</v>
      </c>
      <c r="V46" s="48">
        <v>361716.46</v>
      </c>
      <c r="W46" s="48">
        <f t="shared" si="12"/>
        <v>361716.46</v>
      </c>
      <c r="X46" s="48" t="e">
        <f>W46+#REF!</f>
        <v>#REF!</v>
      </c>
      <c r="Y46" s="47">
        <v>3.771</v>
      </c>
      <c r="Z46" s="48">
        <f t="shared" si="13"/>
        <v>72306.66239999999</v>
      </c>
      <c r="AA46" s="48">
        <v>3.459</v>
      </c>
      <c r="AB46" s="48">
        <f t="shared" si="14"/>
        <v>47374.464</v>
      </c>
      <c r="AC46" s="48">
        <v>123453.52</v>
      </c>
      <c r="AD46" s="48">
        <v>123453.52</v>
      </c>
      <c r="AE46" s="50">
        <v>3.595</v>
      </c>
      <c r="AF46" s="51"/>
      <c r="AG46" s="51">
        <v>3.802</v>
      </c>
      <c r="AH46" s="51"/>
      <c r="AI46" s="51">
        <v>114261.37</v>
      </c>
      <c r="AJ46" s="51">
        <v>114261.37</v>
      </c>
      <c r="AK46" s="50">
        <v>3.315</v>
      </c>
      <c r="AL46" s="51">
        <f t="shared" si="15"/>
        <v>63563.13599999999</v>
      </c>
      <c r="AM46" s="51">
        <v>3.514</v>
      </c>
      <c r="AN46" s="51">
        <f t="shared" si="16"/>
        <v>48127.744</v>
      </c>
      <c r="AO46" s="51">
        <v>154080.46</v>
      </c>
      <c r="AP46" s="51">
        <f t="shared" si="17"/>
        <v>111690.87999999999</v>
      </c>
      <c r="AQ46" s="50">
        <v>57</v>
      </c>
      <c r="AR46" s="51">
        <f t="shared" si="18"/>
        <v>37278</v>
      </c>
      <c r="AS46" s="51">
        <v>62.5</v>
      </c>
      <c r="AT46" s="51">
        <f t="shared" si="19"/>
        <v>40875</v>
      </c>
      <c r="AU46" s="52">
        <v>79728.87</v>
      </c>
      <c r="AV46" s="52">
        <v>79728.87</v>
      </c>
      <c r="AW46" s="50">
        <v>1.624</v>
      </c>
      <c r="AX46" s="51">
        <f t="shared" si="20"/>
        <v>31139.225599999998</v>
      </c>
      <c r="AY46" s="51">
        <v>1.549</v>
      </c>
      <c r="AZ46" s="51">
        <f t="shared" si="21"/>
        <v>21215.103999999996</v>
      </c>
      <c r="BA46" s="51">
        <v>176939.79</v>
      </c>
      <c r="BB46" s="51">
        <v>176939.79</v>
      </c>
      <c r="BC46" s="53"/>
      <c r="BD46" s="54">
        <f t="shared" si="22"/>
        <v>0</v>
      </c>
      <c r="BE46" s="54"/>
      <c r="BF46" s="54">
        <f t="shared" si="23"/>
        <v>0</v>
      </c>
      <c r="BG46" s="54"/>
      <c r="BH46" s="54">
        <f t="shared" si="24"/>
        <v>0</v>
      </c>
      <c r="BI46" s="53"/>
      <c r="BJ46" s="54">
        <f t="shared" si="25"/>
        <v>0</v>
      </c>
      <c r="BK46" s="54"/>
      <c r="BL46" s="54">
        <f t="shared" si="26"/>
        <v>0</v>
      </c>
      <c r="BM46" s="54"/>
      <c r="BN46" s="54">
        <f t="shared" si="27"/>
        <v>0</v>
      </c>
      <c r="BO46" s="54"/>
      <c r="BP46" s="54">
        <f t="shared" si="28"/>
        <v>0</v>
      </c>
      <c r="BQ46" s="54">
        <f t="shared" si="29"/>
        <v>0</v>
      </c>
      <c r="BR46" s="56">
        <v>0.039</v>
      </c>
      <c r="BS46" s="56">
        <v>867.32</v>
      </c>
      <c r="BT46" s="58">
        <f t="shared" si="0"/>
        <v>1281.9455999999998</v>
      </c>
      <c r="BU46" s="56">
        <v>0.0575</v>
      </c>
      <c r="BV46" s="56">
        <v>5428.8</v>
      </c>
      <c r="BW46" s="56">
        <v>5428.8</v>
      </c>
      <c r="BX46" s="25"/>
      <c r="BY46" s="25"/>
      <c r="BZ46" s="48">
        <v>361716.46</v>
      </c>
      <c r="CA46" s="48"/>
      <c r="CB46" s="48">
        <v>4</v>
      </c>
      <c r="CC46" s="59">
        <v>8441</v>
      </c>
      <c r="CD46" s="60">
        <v>7487.2</v>
      </c>
      <c r="CE46" s="60">
        <f t="shared" si="1"/>
        <v>0.22777940031152646</v>
      </c>
      <c r="CF46" s="60"/>
      <c r="CG46" s="69" t="s">
        <v>115</v>
      </c>
      <c r="CH46" s="70">
        <v>2890.86</v>
      </c>
      <c r="CI46" s="81">
        <v>28294.66</v>
      </c>
      <c r="CJ46" s="71">
        <f t="shared" si="2"/>
        <v>0.8607945142133957</v>
      </c>
      <c r="CK46" s="71">
        <v>365</v>
      </c>
      <c r="CL46" s="71">
        <f t="shared" si="30"/>
        <v>36390.14568</v>
      </c>
      <c r="CM46" s="72" t="s">
        <v>114</v>
      </c>
      <c r="CN46" s="72">
        <v>365</v>
      </c>
      <c r="CO46" s="73">
        <f t="shared" si="31"/>
        <v>407040.9498</v>
      </c>
      <c r="CP46" s="72" t="s">
        <v>114</v>
      </c>
      <c r="CQ46" s="72">
        <v>348678.41</v>
      </c>
      <c r="CR46" s="72">
        <f t="shared" si="32"/>
        <v>312288.26431999996</v>
      </c>
      <c r="CS46" s="72">
        <v>393276.28</v>
      </c>
      <c r="CT46" s="72">
        <v>365</v>
      </c>
      <c r="CU46" s="73">
        <f t="shared" si="33"/>
        <v>327590.3892716799</v>
      </c>
      <c r="CV46" s="72" t="s">
        <v>114</v>
      </c>
      <c r="CW46" s="73"/>
      <c r="CX46" s="73"/>
      <c r="CY46" s="73"/>
      <c r="CZ46" s="73">
        <v>14</v>
      </c>
      <c r="DA46" s="73">
        <v>403614.19</v>
      </c>
      <c r="DB46" s="73"/>
      <c r="DC46" s="73">
        <v>7154.11</v>
      </c>
      <c r="DD46" s="73" t="s">
        <v>131</v>
      </c>
      <c r="DE46" s="73">
        <v>3</v>
      </c>
      <c r="DF46" s="73">
        <f t="shared" si="34"/>
        <v>8527.69912</v>
      </c>
      <c r="DG46" s="73">
        <v>125157.34</v>
      </c>
      <c r="DH46" s="73" t="s">
        <v>116</v>
      </c>
      <c r="DI46" s="73">
        <v>365</v>
      </c>
      <c r="DJ46" s="73">
        <f t="shared" si="35"/>
        <v>126408.91339999999</v>
      </c>
      <c r="DK46" s="73">
        <v>6985.09</v>
      </c>
      <c r="DL46" s="148" t="s">
        <v>114</v>
      </c>
      <c r="DM46" s="73">
        <v>3</v>
      </c>
      <c r="DN46" s="73">
        <f t="shared" si="36"/>
        <v>7054.9409000000005</v>
      </c>
      <c r="DO46" s="73">
        <f t="shared" si="3"/>
        <v>108042.26559999998</v>
      </c>
      <c r="DP46" s="74" t="s">
        <v>114</v>
      </c>
      <c r="DQ46" s="75">
        <v>0</v>
      </c>
      <c r="DR46" s="75">
        <v>0</v>
      </c>
      <c r="DS46" s="75">
        <f t="shared" si="4"/>
        <v>0</v>
      </c>
      <c r="DT46" s="74" t="s">
        <v>114</v>
      </c>
      <c r="DU46" s="75"/>
      <c r="DV46" s="75"/>
      <c r="DW46" s="71">
        <f t="shared" si="5"/>
        <v>0</v>
      </c>
      <c r="DX46" s="74" t="s">
        <v>114</v>
      </c>
      <c r="DY46" s="76">
        <v>331455.06</v>
      </c>
      <c r="DZ46" s="76"/>
      <c r="EA46" s="73">
        <f t="shared" si="6"/>
        <v>0</v>
      </c>
      <c r="EB46" s="74" t="s">
        <v>114</v>
      </c>
      <c r="EC46" s="76">
        <v>79728.87</v>
      </c>
      <c r="ED46" s="76">
        <v>79728.87</v>
      </c>
      <c r="EE46" s="76">
        <f t="shared" si="7"/>
        <v>2.4255521685163552</v>
      </c>
      <c r="EF46" s="77" t="s">
        <v>116</v>
      </c>
      <c r="EG46" s="76">
        <v>111690.88</v>
      </c>
      <c r="EH46" s="76">
        <v>154080.46</v>
      </c>
      <c r="EI46" s="73">
        <f t="shared" si="8"/>
        <v>4.687513994353583</v>
      </c>
      <c r="EJ46" s="78" t="s">
        <v>114</v>
      </c>
      <c r="EK46" s="76">
        <v>114261.37</v>
      </c>
      <c r="EL46" s="76">
        <v>114261.37</v>
      </c>
      <c r="EM46" s="76">
        <f t="shared" si="9"/>
        <v>3.476117418711059</v>
      </c>
      <c r="EN46" s="79" t="s">
        <v>114</v>
      </c>
      <c r="EO46" s="82">
        <v>308526.09</v>
      </c>
      <c r="EP46" s="82"/>
      <c r="EQ46" s="73">
        <f t="shared" si="10"/>
        <v>0</v>
      </c>
      <c r="ER46" s="79" t="s">
        <v>114</v>
      </c>
      <c r="ES46" s="80"/>
      <c r="ET46" s="80" t="e">
        <f t="shared" si="11"/>
        <v>#VALUE!</v>
      </c>
      <c r="EU46" s="149" t="s">
        <v>116</v>
      </c>
    </row>
    <row r="47" spans="1:151" ht="12" customHeight="1" outlineLevel="2">
      <c r="A47" s="102" t="s">
        <v>37</v>
      </c>
      <c r="B47" s="103"/>
      <c r="C47" s="46">
        <v>3462.8</v>
      </c>
      <c r="D47" s="46">
        <v>132</v>
      </c>
      <c r="E47" s="46">
        <v>9071.33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8"/>
      <c r="S47" s="48"/>
      <c r="T47" s="48"/>
      <c r="U47" s="48">
        <v>431131.74</v>
      </c>
      <c r="V47" s="48">
        <v>431131.74</v>
      </c>
      <c r="W47" s="48">
        <f t="shared" si="12"/>
        <v>431131.74</v>
      </c>
      <c r="X47" s="48" t="e">
        <f>W47+#REF!</f>
        <v>#REF!</v>
      </c>
      <c r="Y47" s="47">
        <v>3.771</v>
      </c>
      <c r="Z47" s="48">
        <f t="shared" si="13"/>
        <v>91407.5316</v>
      </c>
      <c r="AA47" s="48">
        <v>3.459</v>
      </c>
      <c r="AB47" s="48">
        <f t="shared" si="14"/>
        <v>59889.12600000001</v>
      </c>
      <c r="AC47" s="48">
        <v>156877.5</v>
      </c>
      <c r="AD47" s="48">
        <v>156877.5</v>
      </c>
      <c r="AE47" s="50">
        <v>3.595</v>
      </c>
      <c r="AF47" s="51"/>
      <c r="AG47" s="51">
        <v>3.802</v>
      </c>
      <c r="AH47" s="51"/>
      <c r="AI47" s="51">
        <v>154645.85</v>
      </c>
      <c r="AJ47" s="51">
        <v>154645.85</v>
      </c>
      <c r="AK47" s="50">
        <v>3.315</v>
      </c>
      <c r="AL47" s="51">
        <f t="shared" si="15"/>
        <v>80354.274</v>
      </c>
      <c r="AM47" s="51">
        <v>3.514</v>
      </c>
      <c r="AN47" s="51">
        <f t="shared" si="16"/>
        <v>60841.396</v>
      </c>
      <c r="AO47" s="51">
        <v>145760.33</v>
      </c>
      <c r="AP47" s="51">
        <f t="shared" si="17"/>
        <v>141195.67</v>
      </c>
      <c r="AQ47" s="50">
        <v>57</v>
      </c>
      <c r="AR47" s="51">
        <f t="shared" si="18"/>
        <v>45144</v>
      </c>
      <c r="AS47" s="51">
        <v>62.5</v>
      </c>
      <c r="AT47" s="51">
        <f t="shared" si="19"/>
        <v>49500</v>
      </c>
      <c r="AU47" s="52">
        <v>100656.05</v>
      </c>
      <c r="AV47" s="52">
        <v>100656.05</v>
      </c>
      <c r="AW47" s="50">
        <v>1.624</v>
      </c>
      <c r="AX47" s="51">
        <f t="shared" si="20"/>
        <v>39365.110400000005</v>
      </c>
      <c r="AY47" s="51">
        <v>1.549</v>
      </c>
      <c r="AZ47" s="51">
        <f t="shared" si="21"/>
        <v>26819.386</v>
      </c>
      <c r="BA47" s="51">
        <v>133785.96</v>
      </c>
      <c r="BB47" s="51">
        <v>133785.96</v>
      </c>
      <c r="BC47" s="53"/>
      <c r="BD47" s="54">
        <f t="shared" si="22"/>
        <v>0</v>
      </c>
      <c r="BE47" s="54"/>
      <c r="BF47" s="54">
        <f t="shared" si="23"/>
        <v>0</v>
      </c>
      <c r="BG47" s="54"/>
      <c r="BH47" s="54">
        <f t="shared" si="24"/>
        <v>0</v>
      </c>
      <c r="BI47" s="53"/>
      <c r="BJ47" s="54">
        <f t="shared" si="25"/>
        <v>0</v>
      </c>
      <c r="BK47" s="54"/>
      <c r="BL47" s="54">
        <f t="shared" si="26"/>
        <v>0</v>
      </c>
      <c r="BM47" s="54"/>
      <c r="BN47" s="54">
        <f t="shared" si="27"/>
        <v>0</v>
      </c>
      <c r="BO47" s="54"/>
      <c r="BP47" s="54">
        <f t="shared" si="28"/>
        <v>0</v>
      </c>
      <c r="BQ47" s="54">
        <f t="shared" si="29"/>
        <v>0</v>
      </c>
      <c r="BR47" s="56">
        <v>0.039</v>
      </c>
      <c r="BS47" s="56">
        <v>1096.44</v>
      </c>
      <c r="BT47" s="58">
        <f t="shared" si="0"/>
        <v>1620.5904</v>
      </c>
      <c r="BU47" s="56">
        <v>0.0575</v>
      </c>
      <c r="BV47" s="56">
        <v>7488</v>
      </c>
      <c r="BW47" s="56">
        <v>7488</v>
      </c>
      <c r="BX47" s="25"/>
      <c r="BY47" s="25"/>
      <c r="BZ47" s="48">
        <v>431131.74</v>
      </c>
      <c r="CA47" s="48"/>
      <c r="CB47" s="48">
        <v>4</v>
      </c>
      <c r="CC47" s="59">
        <v>8395</v>
      </c>
      <c r="CD47" s="60">
        <v>7154</v>
      </c>
      <c r="CE47" s="60">
        <f t="shared" si="1"/>
        <v>0.1721631820107042</v>
      </c>
      <c r="CF47" s="60"/>
      <c r="CG47" s="69" t="s">
        <v>115</v>
      </c>
      <c r="CH47" s="70">
        <v>3654.53</v>
      </c>
      <c r="CI47" s="81">
        <v>35769.08</v>
      </c>
      <c r="CJ47" s="71">
        <f t="shared" si="2"/>
        <v>0.860793769974202</v>
      </c>
      <c r="CK47" s="71">
        <v>365</v>
      </c>
      <c r="CL47" s="71">
        <f t="shared" si="30"/>
        <v>46003.223640000004</v>
      </c>
      <c r="CM47" s="72" t="s">
        <v>114</v>
      </c>
      <c r="CN47" s="72">
        <v>365</v>
      </c>
      <c r="CO47" s="73">
        <f t="shared" si="31"/>
        <v>457889.175</v>
      </c>
      <c r="CP47" s="72" t="s">
        <v>114</v>
      </c>
      <c r="CQ47" s="72">
        <v>442148.62</v>
      </c>
      <c r="CR47" s="72">
        <f t="shared" si="32"/>
        <v>396145.39636</v>
      </c>
      <c r="CS47" s="72">
        <v>442405</v>
      </c>
      <c r="CT47" s="72">
        <v>365</v>
      </c>
      <c r="CU47" s="73">
        <f t="shared" si="33"/>
        <v>415556.52078163996</v>
      </c>
      <c r="CV47" s="72" t="s">
        <v>114</v>
      </c>
      <c r="CW47" s="73"/>
      <c r="CX47" s="73"/>
      <c r="CY47" s="73"/>
      <c r="CZ47" s="73"/>
      <c r="DA47" s="73">
        <v>0</v>
      </c>
      <c r="DB47" s="73"/>
      <c r="DC47" s="73">
        <v>10245.79</v>
      </c>
      <c r="DD47" s="73"/>
      <c r="DE47" s="73">
        <v>3</v>
      </c>
      <c r="DF47" s="73">
        <f t="shared" si="34"/>
        <v>12212.98168</v>
      </c>
      <c r="DG47" s="73">
        <v>173847.08</v>
      </c>
      <c r="DH47" s="73" t="s">
        <v>116</v>
      </c>
      <c r="DI47" s="73">
        <v>365</v>
      </c>
      <c r="DJ47" s="73">
        <f t="shared" si="35"/>
        <v>175585.5508</v>
      </c>
      <c r="DK47" s="73">
        <v>9304.77</v>
      </c>
      <c r="DL47" s="148" t="s">
        <v>114</v>
      </c>
      <c r="DM47" s="73">
        <v>3</v>
      </c>
      <c r="DN47" s="73">
        <f t="shared" si="36"/>
        <v>9397.817700000001</v>
      </c>
      <c r="DO47" s="73">
        <f t="shared" si="3"/>
        <v>136583.2204</v>
      </c>
      <c r="DP47" s="74" t="s">
        <v>114</v>
      </c>
      <c r="DQ47" s="75">
        <v>0</v>
      </c>
      <c r="DR47" s="75">
        <v>0</v>
      </c>
      <c r="DS47" s="75">
        <f t="shared" si="4"/>
        <v>0</v>
      </c>
      <c r="DT47" s="74" t="s">
        <v>114</v>
      </c>
      <c r="DU47" s="75"/>
      <c r="DV47" s="75"/>
      <c r="DW47" s="71">
        <f t="shared" si="5"/>
        <v>0</v>
      </c>
      <c r="DX47" s="74" t="s">
        <v>114</v>
      </c>
      <c r="DY47" s="76">
        <v>357734.09</v>
      </c>
      <c r="DZ47" s="76"/>
      <c r="EA47" s="73">
        <f t="shared" si="6"/>
        <v>0</v>
      </c>
      <c r="EB47" s="74" t="s">
        <v>114</v>
      </c>
      <c r="EC47" s="76">
        <v>100656.05</v>
      </c>
      <c r="ED47" s="76">
        <v>100656.05</v>
      </c>
      <c r="EE47" s="76">
        <f t="shared" si="7"/>
        <v>2.4223184032189753</v>
      </c>
      <c r="EF47" s="77" t="s">
        <v>116</v>
      </c>
      <c r="EG47" s="76">
        <v>141195.67</v>
      </c>
      <c r="EH47" s="76">
        <v>145760.33</v>
      </c>
      <c r="EI47" s="73">
        <f t="shared" si="8"/>
        <v>3.5077665954333677</v>
      </c>
      <c r="EJ47" s="78" t="s">
        <v>114</v>
      </c>
      <c r="EK47" s="76">
        <v>154645.85</v>
      </c>
      <c r="EL47" s="76">
        <v>154645.85</v>
      </c>
      <c r="EM47" s="76">
        <f t="shared" si="9"/>
        <v>3.721599331947172</v>
      </c>
      <c r="EN47" s="79" t="s">
        <v>114</v>
      </c>
      <c r="EO47" s="82">
        <v>417780.16</v>
      </c>
      <c r="EP47" s="82"/>
      <c r="EQ47" s="73">
        <f t="shared" si="10"/>
        <v>0</v>
      </c>
      <c r="ER47" s="79" t="s">
        <v>114</v>
      </c>
      <c r="ES47" s="80"/>
      <c r="ET47" s="80" t="e">
        <f t="shared" si="11"/>
        <v>#VALUE!</v>
      </c>
      <c r="EU47" s="149" t="s">
        <v>116</v>
      </c>
    </row>
    <row r="48" spans="1:151" ht="12" customHeight="1" outlineLevel="2">
      <c r="A48" s="102" t="s">
        <v>38</v>
      </c>
      <c r="B48" s="103"/>
      <c r="C48" s="46">
        <v>2774.8</v>
      </c>
      <c r="D48" s="46">
        <v>115</v>
      </c>
      <c r="E48" s="46">
        <v>890.4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8"/>
      <c r="S48" s="48"/>
      <c r="T48" s="48"/>
      <c r="U48" s="48">
        <v>393838.94</v>
      </c>
      <c r="V48" s="48">
        <v>393838.94</v>
      </c>
      <c r="W48" s="48">
        <f t="shared" si="12"/>
        <v>393838.94</v>
      </c>
      <c r="X48" s="48" t="e">
        <f>W48+#REF!</f>
        <v>#REF!</v>
      </c>
      <c r="Y48" s="47">
        <v>3.179</v>
      </c>
      <c r="Z48" s="48">
        <f t="shared" si="13"/>
        <v>61747.62440000001</v>
      </c>
      <c r="AA48" s="48">
        <v>3.459</v>
      </c>
      <c r="AB48" s="48">
        <f t="shared" si="14"/>
        <v>47990.166000000005</v>
      </c>
      <c r="AC48" s="48">
        <v>178160.87</v>
      </c>
      <c r="AD48" s="48">
        <v>178160.87</v>
      </c>
      <c r="AE48" s="50">
        <v>3.595</v>
      </c>
      <c r="AF48" s="51"/>
      <c r="AG48" s="51">
        <v>3.802</v>
      </c>
      <c r="AH48" s="51"/>
      <c r="AI48" s="51">
        <v>154915.92</v>
      </c>
      <c r="AJ48" s="51">
        <v>154915.92</v>
      </c>
      <c r="AK48" s="50">
        <v>4.874</v>
      </c>
      <c r="AL48" s="51">
        <f t="shared" si="15"/>
        <v>94670.6264</v>
      </c>
      <c r="AM48" s="51">
        <v>4.217</v>
      </c>
      <c r="AN48" s="51">
        <f t="shared" si="16"/>
        <v>58506.657999999996</v>
      </c>
      <c r="AO48" s="51">
        <v>155591.58</v>
      </c>
      <c r="AP48" s="51">
        <f t="shared" si="17"/>
        <v>153177.2844</v>
      </c>
      <c r="AQ48" s="50">
        <v>57</v>
      </c>
      <c r="AR48" s="51">
        <f t="shared" si="18"/>
        <v>39330</v>
      </c>
      <c r="AS48" s="51">
        <v>62.5</v>
      </c>
      <c r="AT48" s="51">
        <f t="shared" si="19"/>
        <v>43125</v>
      </c>
      <c r="AU48" s="52">
        <v>95965.6</v>
      </c>
      <c r="AV48" s="52">
        <v>95965.6</v>
      </c>
      <c r="AW48" s="50">
        <v>1.632</v>
      </c>
      <c r="AX48" s="51">
        <f t="shared" si="20"/>
        <v>31699.3152</v>
      </c>
      <c r="AY48" s="51">
        <v>1.549</v>
      </c>
      <c r="AZ48" s="51">
        <f t="shared" si="21"/>
        <v>21490.826</v>
      </c>
      <c r="BA48" s="51">
        <v>99057.63</v>
      </c>
      <c r="BB48" s="51">
        <v>99057.63</v>
      </c>
      <c r="BC48" s="53">
        <v>0.989</v>
      </c>
      <c r="BD48" s="54">
        <f t="shared" si="22"/>
        <v>19209.940400000003</v>
      </c>
      <c r="BE48" s="54">
        <v>1.06</v>
      </c>
      <c r="BF48" s="54">
        <f t="shared" si="23"/>
        <v>14706.440000000002</v>
      </c>
      <c r="BG48" s="54">
        <v>43430.18</v>
      </c>
      <c r="BH48" s="54">
        <f t="shared" si="24"/>
        <v>33916.38040000001</v>
      </c>
      <c r="BI48" s="53">
        <v>6.16</v>
      </c>
      <c r="BJ48" s="54">
        <f t="shared" si="25"/>
        <v>102556.60800000001</v>
      </c>
      <c r="BK48" s="54">
        <v>6.16</v>
      </c>
      <c r="BL48" s="54">
        <f t="shared" si="26"/>
        <v>102556.60800000001</v>
      </c>
      <c r="BM48" s="54">
        <v>29.966</v>
      </c>
      <c r="BN48" s="54">
        <v>132239.04</v>
      </c>
      <c r="BO48" s="54">
        <v>423254.23</v>
      </c>
      <c r="BP48" s="54">
        <f t="shared" si="28"/>
        <v>555493.27</v>
      </c>
      <c r="BQ48" s="54">
        <f t="shared" si="29"/>
        <v>205113.21600000001</v>
      </c>
      <c r="BR48" s="56">
        <v>0.039</v>
      </c>
      <c r="BS48" s="56">
        <v>878.59</v>
      </c>
      <c r="BT48" s="58">
        <f t="shared" si="0"/>
        <v>1298.6064</v>
      </c>
      <c r="BU48" s="56">
        <v>0.0575</v>
      </c>
      <c r="BV48" s="56">
        <v>2948.4</v>
      </c>
      <c r="BW48" s="56">
        <v>2948.4</v>
      </c>
      <c r="BX48" s="25"/>
      <c r="BY48" s="25"/>
      <c r="BZ48" s="48">
        <v>393838.94</v>
      </c>
      <c r="CA48" s="48"/>
      <c r="CB48" s="48"/>
      <c r="CC48" s="59"/>
      <c r="CD48" s="60">
        <v>1401.64</v>
      </c>
      <c r="CE48" s="60">
        <f t="shared" si="1"/>
        <v>0.04209432511652492</v>
      </c>
      <c r="CF48" s="60"/>
      <c r="CG48" s="69" t="s">
        <v>115</v>
      </c>
      <c r="CH48" s="70">
        <v>2928.44</v>
      </c>
      <c r="CI48" s="81">
        <v>28662.37</v>
      </c>
      <c r="CJ48" s="71">
        <f t="shared" si="2"/>
        <v>0.8607938710297438</v>
      </c>
      <c r="CK48" s="71">
        <v>365</v>
      </c>
      <c r="CL48" s="71">
        <f t="shared" si="30"/>
        <v>36863.20272</v>
      </c>
      <c r="CM48" s="72" t="s">
        <v>114</v>
      </c>
      <c r="CN48" s="72">
        <v>365</v>
      </c>
      <c r="CO48" s="73">
        <f t="shared" si="31"/>
        <v>458794.4274</v>
      </c>
      <c r="CP48" s="72" t="s">
        <v>114</v>
      </c>
      <c r="CQ48" s="72">
        <v>351583.47</v>
      </c>
      <c r="CR48" s="72">
        <f t="shared" si="32"/>
        <v>314720.26728</v>
      </c>
      <c r="CS48" s="72">
        <v>443279.64</v>
      </c>
      <c r="CT48" s="72">
        <v>365</v>
      </c>
      <c r="CU48" s="73">
        <f t="shared" si="33"/>
        <v>330141.5603767199</v>
      </c>
      <c r="CV48" s="72" t="s">
        <v>114</v>
      </c>
      <c r="CW48" s="73">
        <v>365</v>
      </c>
      <c r="CX48" s="73">
        <v>240000</v>
      </c>
      <c r="CY48" s="73" t="s">
        <v>114</v>
      </c>
      <c r="CZ48" s="73">
        <v>7</v>
      </c>
      <c r="DA48" s="73">
        <v>186060.07</v>
      </c>
      <c r="DB48" s="73"/>
      <c r="DC48" s="73">
        <v>5258.33</v>
      </c>
      <c r="DD48" s="73" t="s">
        <v>131</v>
      </c>
      <c r="DE48" s="73">
        <v>3</v>
      </c>
      <c r="DF48" s="73">
        <f t="shared" si="34"/>
        <v>6267.92936</v>
      </c>
      <c r="DG48" s="73">
        <v>170586.96</v>
      </c>
      <c r="DH48" s="73" t="s">
        <v>116</v>
      </c>
      <c r="DI48" s="73">
        <v>365</v>
      </c>
      <c r="DJ48" s="73">
        <f t="shared" si="35"/>
        <v>172292.8296</v>
      </c>
      <c r="DK48" s="73">
        <v>10495.89</v>
      </c>
      <c r="DL48" s="148" t="s">
        <v>114</v>
      </c>
      <c r="DM48" s="73">
        <v>3</v>
      </c>
      <c r="DN48" s="73">
        <f t="shared" si="36"/>
        <v>10600.848899999999</v>
      </c>
      <c r="DO48" s="73">
        <f t="shared" si="3"/>
        <v>109446.4364</v>
      </c>
      <c r="DP48" s="74" t="s">
        <v>114</v>
      </c>
      <c r="DQ48" s="75">
        <v>205113.216</v>
      </c>
      <c r="DR48" s="75">
        <v>555493.27</v>
      </c>
      <c r="DS48" s="75">
        <f t="shared" si="4"/>
        <v>16.682681935034356</v>
      </c>
      <c r="DT48" s="74" t="s">
        <v>114</v>
      </c>
      <c r="DU48" s="75">
        <v>33916.38</v>
      </c>
      <c r="DV48" s="75">
        <v>43430.18</v>
      </c>
      <c r="DW48" s="71">
        <f t="shared" si="5"/>
        <v>1.3043036134736437</v>
      </c>
      <c r="DX48" s="74" t="s">
        <v>114</v>
      </c>
      <c r="DY48" s="76">
        <v>365603.85</v>
      </c>
      <c r="DZ48" s="76"/>
      <c r="EA48" s="73">
        <f t="shared" si="6"/>
        <v>0</v>
      </c>
      <c r="EB48" s="74" t="s">
        <v>114</v>
      </c>
      <c r="EC48" s="76">
        <v>95965.6</v>
      </c>
      <c r="ED48" s="76">
        <v>95965.6</v>
      </c>
      <c r="EE48" s="76">
        <f t="shared" si="7"/>
        <v>2.8820575657104417</v>
      </c>
      <c r="EF48" s="77" t="s">
        <v>116</v>
      </c>
      <c r="EG48" s="76">
        <v>153177.284</v>
      </c>
      <c r="EH48" s="76">
        <v>155591.58</v>
      </c>
      <c r="EI48" s="73">
        <f t="shared" si="8"/>
        <v>4.672756595069914</v>
      </c>
      <c r="EJ48" s="78" t="s">
        <v>114</v>
      </c>
      <c r="EK48" s="76">
        <v>154915.92</v>
      </c>
      <c r="EL48" s="76">
        <v>154915.92</v>
      </c>
      <c r="EM48" s="76">
        <f t="shared" si="9"/>
        <v>4.652465042525588</v>
      </c>
      <c r="EN48" s="79" t="s">
        <v>114</v>
      </c>
      <c r="EO48" s="82">
        <v>334862.71</v>
      </c>
      <c r="EP48" s="82"/>
      <c r="EQ48" s="73">
        <f t="shared" si="10"/>
        <v>0</v>
      </c>
      <c r="ER48" s="79" t="s">
        <v>114</v>
      </c>
      <c r="ES48" s="80"/>
      <c r="ET48" s="80" t="e">
        <f t="shared" si="11"/>
        <v>#VALUE!</v>
      </c>
      <c r="EU48" s="149" t="s">
        <v>116</v>
      </c>
    </row>
    <row r="49" spans="1:151" ht="12" customHeight="1" outlineLevel="2">
      <c r="A49" s="102" t="s">
        <v>39</v>
      </c>
      <c r="B49" s="103"/>
      <c r="C49" s="46">
        <v>3833.1</v>
      </c>
      <c r="D49" s="46">
        <v>167</v>
      </c>
      <c r="E49" s="46">
        <v>827.9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8"/>
      <c r="S49" s="48"/>
      <c r="T49" s="48"/>
      <c r="U49" s="48">
        <v>494832.63</v>
      </c>
      <c r="V49" s="48">
        <v>494832.63</v>
      </c>
      <c r="W49" s="48">
        <f t="shared" si="12"/>
        <v>494832.63</v>
      </c>
      <c r="X49" s="48" t="e">
        <f>W49+#REF!</f>
        <v>#REF!</v>
      </c>
      <c r="Y49" s="47">
        <v>3.771</v>
      </c>
      <c r="Z49" s="48">
        <f t="shared" si="13"/>
        <v>101182.34069999999</v>
      </c>
      <c r="AA49" s="48">
        <v>3.459</v>
      </c>
      <c r="AB49" s="48">
        <f t="shared" si="14"/>
        <v>66293.4645</v>
      </c>
      <c r="AC49" s="48">
        <v>312104.26</v>
      </c>
      <c r="AD49" s="48">
        <v>312104.26</v>
      </c>
      <c r="AE49" s="50">
        <v>3.595</v>
      </c>
      <c r="AF49" s="51"/>
      <c r="AG49" s="51">
        <v>3.802</v>
      </c>
      <c r="AH49" s="51"/>
      <c r="AI49" s="51">
        <v>172432.72</v>
      </c>
      <c r="AJ49" s="51">
        <v>172432.72</v>
      </c>
      <c r="AK49" s="50">
        <v>3.315</v>
      </c>
      <c r="AL49" s="51">
        <f t="shared" si="15"/>
        <v>88947.08549999999</v>
      </c>
      <c r="AM49" s="51">
        <v>3.514</v>
      </c>
      <c r="AN49" s="51">
        <f t="shared" si="16"/>
        <v>67347.567</v>
      </c>
      <c r="AO49" s="51">
        <v>220279.64</v>
      </c>
      <c r="AP49" s="51">
        <f t="shared" si="17"/>
        <v>156294.65249999997</v>
      </c>
      <c r="AQ49" s="50">
        <v>57</v>
      </c>
      <c r="AR49" s="51">
        <f t="shared" si="18"/>
        <v>57114</v>
      </c>
      <c r="AS49" s="51">
        <v>62.5</v>
      </c>
      <c r="AT49" s="51">
        <f t="shared" si="19"/>
        <v>62625</v>
      </c>
      <c r="AU49" s="52">
        <v>126806.81</v>
      </c>
      <c r="AV49" s="52">
        <v>126806.81</v>
      </c>
      <c r="AW49" s="50">
        <v>1.624</v>
      </c>
      <c r="AX49" s="51">
        <f t="shared" si="20"/>
        <v>43574.6808</v>
      </c>
      <c r="AY49" s="51">
        <v>1.549</v>
      </c>
      <c r="AZ49" s="51">
        <f t="shared" si="21"/>
        <v>29687.359499999995</v>
      </c>
      <c r="BA49" s="51">
        <v>785859.16</v>
      </c>
      <c r="BB49" s="51">
        <v>785859.16</v>
      </c>
      <c r="BC49" s="53"/>
      <c r="BD49" s="54">
        <f t="shared" si="22"/>
        <v>0</v>
      </c>
      <c r="BE49" s="54"/>
      <c r="BF49" s="54">
        <f t="shared" si="23"/>
        <v>0</v>
      </c>
      <c r="BG49" s="54"/>
      <c r="BH49" s="54">
        <f t="shared" si="24"/>
        <v>0</v>
      </c>
      <c r="BI49" s="53"/>
      <c r="BJ49" s="54">
        <f t="shared" si="25"/>
        <v>0</v>
      </c>
      <c r="BK49" s="54"/>
      <c r="BL49" s="54">
        <f t="shared" si="26"/>
        <v>0</v>
      </c>
      <c r="BM49" s="54"/>
      <c r="BN49" s="54">
        <f t="shared" si="27"/>
        <v>0</v>
      </c>
      <c r="BO49" s="54"/>
      <c r="BP49" s="54">
        <f t="shared" si="28"/>
        <v>0</v>
      </c>
      <c r="BQ49" s="54">
        <f t="shared" si="29"/>
        <v>0</v>
      </c>
      <c r="BR49" s="56">
        <v>0.039</v>
      </c>
      <c r="BS49" s="56">
        <v>1213.69</v>
      </c>
      <c r="BT49" s="58">
        <f t="shared" si="0"/>
        <v>1793.8908</v>
      </c>
      <c r="BU49" s="56">
        <v>0.0575</v>
      </c>
      <c r="BV49" s="56">
        <v>4212</v>
      </c>
      <c r="BW49" s="56">
        <v>4212</v>
      </c>
      <c r="BX49" s="25"/>
      <c r="BY49" s="25"/>
      <c r="BZ49" s="48">
        <v>494832.63</v>
      </c>
      <c r="CA49" s="48"/>
      <c r="CB49" s="48"/>
      <c r="CC49" s="59"/>
      <c r="CD49" s="60">
        <v>13275.6</v>
      </c>
      <c r="CE49" s="60">
        <f t="shared" si="1"/>
        <v>0.28861756802587984</v>
      </c>
      <c r="CF49" s="60"/>
      <c r="CG49" s="69" t="s">
        <v>115</v>
      </c>
      <c r="CH49" s="70">
        <v>4045.33</v>
      </c>
      <c r="CI49" s="81">
        <v>39594.09</v>
      </c>
      <c r="CJ49" s="71">
        <f t="shared" si="2"/>
        <v>0.8607934830815788</v>
      </c>
      <c r="CK49" s="71">
        <v>365</v>
      </c>
      <c r="CL49" s="71">
        <f t="shared" si="30"/>
        <v>50922.61404</v>
      </c>
      <c r="CM49" s="72" t="s">
        <v>114</v>
      </c>
      <c r="CN49" s="72">
        <v>365</v>
      </c>
      <c r="CO49" s="73">
        <f t="shared" si="31"/>
        <v>572929.99425</v>
      </c>
      <c r="CP49" s="72" t="s">
        <v>114</v>
      </c>
      <c r="CQ49" s="72">
        <v>502567.68</v>
      </c>
      <c r="CR49" s="72">
        <f t="shared" si="32"/>
        <v>451645.06596</v>
      </c>
      <c r="CS49" s="72">
        <v>553555.55</v>
      </c>
      <c r="CT49" s="72">
        <v>365</v>
      </c>
      <c r="CU49" s="73">
        <f t="shared" si="33"/>
        <v>473775.67419203994</v>
      </c>
      <c r="CV49" s="72" t="s">
        <v>114</v>
      </c>
      <c r="CW49" s="73"/>
      <c r="CX49" s="73"/>
      <c r="CY49" s="73"/>
      <c r="CZ49" s="73">
        <v>15</v>
      </c>
      <c r="DA49" s="73">
        <v>700000</v>
      </c>
      <c r="DB49" s="73"/>
      <c r="DC49" s="73">
        <v>10329.29</v>
      </c>
      <c r="DD49" s="73" t="s">
        <v>131</v>
      </c>
      <c r="DE49" s="73">
        <v>3</v>
      </c>
      <c r="DF49" s="73">
        <f t="shared" si="34"/>
        <v>12312.51368</v>
      </c>
      <c r="DG49" s="73">
        <v>190848.32</v>
      </c>
      <c r="DH49" s="73" t="s">
        <v>116</v>
      </c>
      <c r="DI49" s="73">
        <v>365</v>
      </c>
      <c r="DJ49" s="73">
        <f t="shared" si="35"/>
        <v>192756.8032</v>
      </c>
      <c r="DK49" s="73">
        <v>10528.37</v>
      </c>
      <c r="DL49" s="148" t="s">
        <v>114</v>
      </c>
      <c r="DM49" s="73">
        <v>3</v>
      </c>
      <c r="DN49" s="73">
        <f t="shared" si="36"/>
        <v>10633.6537</v>
      </c>
      <c r="DO49" s="73">
        <f t="shared" si="3"/>
        <v>151188.96329999997</v>
      </c>
      <c r="DP49" s="74" t="s">
        <v>114</v>
      </c>
      <c r="DQ49" s="75">
        <v>0</v>
      </c>
      <c r="DR49" s="75">
        <v>0</v>
      </c>
      <c r="DS49" s="75">
        <f t="shared" si="4"/>
        <v>0</v>
      </c>
      <c r="DT49" s="74" t="s">
        <v>114</v>
      </c>
      <c r="DU49" s="75"/>
      <c r="DV49" s="75"/>
      <c r="DW49" s="71">
        <f t="shared" si="5"/>
        <v>0</v>
      </c>
      <c r="DX49" s="74" t="s">
        <v>114</v>
      </c>
      <c r="DY49" s="76">
        <v>464313.22</v>
      </c>
      <c r="DZ49" s="76"/>
      <c r="EA49" s="73">
        <f t="shared" si="6"/>
        <v>0</v>
      </c>
      <c r="EB49" s="74" t="s">
        <v>114</v>
      </c>
      <c r="EC49" s="76">
        <v>126806.81</v>
      </c>
      <c r="ED49" s="76">
        <v>126806.81</v>
      </c>
      <c r="EE49" s="76">
        <f t="shared" si="7"/>
        <v>2.756837590114181</v>
      </c>
      <c r="EF49" s="77" t="s">
        <v>116</v>
      </c>
      <c r="EG49" s="76">
        <v>156294.653</v>
      </c>
      <c r="EH49" s="76">
        <v>220279.64</v>
      </c>
      <c r="EI49" s="73">
        <f t="shared" si="8"/>
        <v>4.788979329176559</v>
      </c>
      <c r="EJ49" s="78" t="s">
        <v>114</v>
      </c>
      <c r="EK49" s="76">
        <v>172432.72</v>
      </c>
      <c r="EL49" s="76">
        <v>172432.72</v>
      </c>
      <c r="EM49" s="76">
        <f t="shared" si="9"/>
        <v>3.748765577035124</v>
      </c>
      <c r="EN49" s="79" t="s">
        <v>114</v>
      </c>
      <c r="EO49" s="82">
        <v>436549.87</v>
      </c>
      <c r="EP49" s="82"/>
      <c r="EQ49" s="73">
        <f t="shared" si="10"/>
        <v>0</v>
      </c>
      <c r="ER49" s="79" t="s">
        <v>114</v>
      </c>
      <c r="ES49" s="80"/>
      <c r="ET49" s="80" t="e">
        <f t="shared" si="11"/>
        <v>#VALUE!</v>
      </c>
      <c r="EU49" s="149" t="s">
        <v>116</v>
      </c>
    </row>
    <row r="50" spans="1:151" ht="12.75" customHeight="1" outlineLevel="2">
      <c r="A50" s="102" t="s">
        <v>40</v>
      </c>
      <c r="B50" s="103"/>
      <c r="C50" s="46">
        <v>3458.6</v>
      </c>
      <c r="D50" s="46">
        <v>142</v>
      </c>
      <c r="E50" s="46">
        <v>827.9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8"/>
      <c r="S50" s="48"/>
      <c r="T50" s="48"/>
      <c r="U50" s="48">
        <v>433956.12</v>
      </c>
      <c r="V50" s="48">
        <v>433956.12</v>
      </c>
      <c r="W50" s="48">
        <f t="shared" si="12"/>
        <v>433956.12</v>
      </c>
      <c r="X50" s="48" t="e">
        <f>W50+#REF!</f>
        <v>#REF!</v>
      </c>
      <c r="Y50" s="47">
        <v>3.771</v>
      </c>
      <c r="Z50" s="48">
        <f t="shared" si="13"/>
        <v>91296.6642</v>
      </c>
      <c r="AA50" s="48">
        <v>3.459</v>
      </c>
      <c r="AB50" s="48">
        <f t="shared" si="14"/>
        <v>59816.487</v>
      </c>
      <c r="AC50" s="48">
        <v>333497.17</v>
      </c>
      <c r="AD50" s="48">
        <v>333497.17</v>
      </c>
      <c r="AE50" s="50">
        <v>3.595</v>
      </c>
      <c r="AF50" s="51"/>
      <c r="AG50" s="51">
        <v>3.802</v>
      </c>
      <c r="AH50" s="51"/>
      <c r="AI50" s="51">
        <v>154402.44</v>
      </c>
      <c r="AJ50" s="51">
        <v>154402.44</v>
      </c>
      <c r="AK50" s="50">
        <v>3.315</v>
      </c>
      <c r="AL50" s="51">
        <f t="shared" si="15"/>
        <v>80256.813</v>
      </c>
      <c r="AM50" s="51">
        <v>3.514</v>
      </c>
      <c r="AN50" s="51">
        <f t="shared" si="16"/>
        <v>60767.602</v>
      </c>
      <c r="AO50" s="51">
        <v>124693.22</v>
      </c>
      <c r="AP50" s="51">
        <f t="shared" si="17"/>
        <v>141024.41499999998</v>
      </c>
      <c r="AQ50" s="50">
        <v>57</v>
      </c>
      <c r="AR50" s="51">
        <f t="shared" si="18"/>
        <v>48564</v>
      </c>
      <c r="AS50" s="51">
        <v>62.5</v>
      </c>
      <c r="AT50" s="51">
        <f t="shared" si="19"/>
        <v>53250</v>
      </c>
      <c r="AU50" s="52">
        <v>105162.08</v>
      </c>
      <c r="AV50" s="52">
        <v>105162.08</v>
      </c>
      <c r="AW50" s="50">
        <v>1.624</v>
      </c>
      <c r="AX50" s="51">
        <f t="shared" si="20"/>
        <v>39317.3648</v>
      </c>
      <c r="AY50" s="51">
        <v>1.549</v>
      </c>
      <c r="AZ50" s="51">
        <f t="shared" si="21"/>
        <v>26786.856999999996</v>
      </c>
      <c r="BA50" s="51">
        <v>87647.08</v>
      </c>
      <c r="BB50" s="51">
        <v>87647.08</v>
      </c>
      <c r="BC50" s="53"/>
      <c r="BD50" s="54">
        <f t="shared" si="22"/>
        <v>0</v>
      </c>
      <c r="BE50" s="54"/>
      <c r="BF50" s="54">
        <f t="shared" si="23"/>
        <v>0</v>
      </c>
      <c r="BG50" s="54"/>
      <c r="BH50" s="54">
        <f t="shared" si="24"/>
        <v>0</v>
      </c>
      <c r="BI50" s="53"/>
      <c r="BJ50" s="54">
        <f t="shared" si="25"/>
        <v>0</v>
      </c>
      <c r="BK50" s="54"/>
      <c r="BL50" s="54">
        <f t="shared" si="26"/>
        <v>0</v>
      </c>
      <c r="BM50" s="54"/>
      <c r="BN50" s="54">
        <f t="shared" si="27"/>
        <v>0</v>
      </c>
      <c r="BO50" s="54"/>
      <c r="BP50" s="54">
        <f t="shared" si="28"/>
        <v>0</v>
      </c>
      <c r="BQ50" s="54">
        <f t="shared" si="29"/>
        <v>0</v>
      </c>
      <c r="BR50" s="56">
        <v>0.039</v>
      </c>
      <c r="BS50" s="56">
        <v>1095.11</v>
      </c>
      <c r="BT50" s="58">
        <f t="shared" si="0"/>
        <v>1618.6247999999998</v>
      </c>
      <c r="BU50" s="56">
        <v>0.0575</v>
      </c>
      <c r="BV50" s="56">
        <v>7488</v>
      </c>
      <c r="BW50" s="56">
        <v>7488</v>
      </c>
      <c r="BX50" s="25"/>
      <c r="BY50" s="25"/>
      <c r="BZ50" s="48">
        <v>433956.12</v>
      </c>
      <c r="CA50" s="48"/>
      <c r="CB50" s="48">
        <v>4</v>
      </c>
      <c r="CC50" s="59">
        <v>8521.5</v>
      </c>
      <c r="CD50" s="60">
        <v>18376.8</v>
      </c>
      <c r="CE50" s="60">
        <f t="shared" si="1"/>
        <v>0.4427803157346903</v>
      </c>
      <c r="CF50" s="60"/>
      <c r="CG50" s="69" t="s">
        <v>115</v>
      </c>
      <c r="CH50" s="70">
        <v>3650.1</v>
      </c>
      <c r="CI50" s="81">
        <v>35725.72</v>
      </c>
      <c r="CJ50" s="71">
        <f t="shared" si="2"/>
        <v>0.8607943483875943</v>
      </c>
      <c r="CK50" s="71">
        <v>365</v>
      </c>
      <c r="CL50" s="71">
        <f t="shared" si="30"/>
        <v>45947.45879999999</v>
      </c>
      <c r="CM50" s="72" t="s">
        <v>114</v>
      </c>
      <c r="CN50" s="72">
        <v>365</v>
      </c>
      <c r="CO50" s="73">
        <f t="shared" si="31"/>
        <v>433252.49039999995</v>
      </c>
      <c r="CP50" s="72" t="s">
        <v>114</v>
      </c>
      <c r="CQ50" s="72">
        <v>438931.29</v>
      </c>
      <c r="CR50" s="72">
        <f t="shared" si="32"/>
        <v>392983.8312</v>
      </c>
      <c r="CS50" s="72">
        <v>418601.44</v>
      </c>
      <c r="CT50" s="72">
        <v>365</v>
      </c>
      <c r="CU50" s="73">
        <f t="shared" si="33"/>
        <v>412240.0389288</v>
      </c>
      <c r="CV50" s="72" t="s">
        <v>114</v>
      </c>
      <c r="CW50" s="73"/>
      <c r="CX50" s="73"/>
      <c r="CY50" s="73"/>
      <c r="CZ50" s="73">
        <v>8</v>
      </c>
      <c r="DA50" s="73">
        <v>258012.47</v>
      </c>
      <c r="DB50" s="73"/>
      <c r="DC50" s="73">
        <v>9440.33</v>
      </c>
      <c r="DD50" s="73" t="s">
        <v>131</v>
      </c>
      <c r="DE50" s="73">
        <v>3</v>
      </c>
      <c r="DF50" s="73">
        <f t="shared" si="34"/>
        <v>11252.87336</v>
      </c>
      <c r="DG50" s="73">
        <v>172262.35</v>
      </c>
      <c r="DH50" s="73" t="s">
        <v>116</v>
      </c>
      <c r="DI50" s="73">
        <v>365</v>
      </c>
      <c r="DJ50" s="73">
        <f t="shared" si="35"/>
        <v>173984.97350000002</v>
      </c>
      <c r="DK50" s="73">
        <v>9304.77</v>
      </c>
      <c r="DL50" s="148" t="s">
        <v>114</v>
      </c>
      <c r="DM50" s="73">
        <v>3</v>
      </c>
      <c r="DN50" s="73">
        <f t="shared" si="36"/>
        <v>9397.817700000001</v>
      </c>
      <c r="DO50" s="73">
        <f t="shared" si="3"/>
        <v>136417.5598</v>
      </c>
      <c r="DP50" s="74" t="s">
        <v>114</v>
      </c>
      <c r="DQ50" s="75">
        <v>0</v>
      </c>
      <c r="DR50" s="75">
        <v>0</v>
      </c>
      <c r="DS50" s="75">
        <f t="shared" si="4"/>
        <v>0</v>
      </c>
      <c r="DT50" s="74" t="s">
        <v>114</v>
      </c>
      <c r="DU50" s="75"/>
      <c r="DV50" s="75"/>
      <c r="DW50" s="71">
        <f t="shared" si="5"/>
        <v>0</v>
      </c>
      <c r="DX50" s="74" t="s">
        <v>114</v>
      </c>
      <c r="DY50" s="76">
        <v>334056.68</v>
      </c>
      <c r="DZ50" s="76"/>
      <c r="EA50" s="73">
        <f t="shared" si="6"/>
        <v>0</v>
      </c>
      <c r="EB50" s="74" t="s">
        <v>114</v>
      </c>
      <c r="EC50" s="76">
        <v>105162.08</v>
      </c>
      <c r="ED50" s="76">
        <v>105162.08</v>
      </c>
      <c r="EE50" s="76">
        <f t="shared" si="7"/>
        <v>2.5338306443840475</v>
      </c>
      <c r="EF50" s="77" t="s">
        <v>116</v>
      </c>
      <c r="EG50" s="76">
        <v>141024.415</v>
      </c>
      <c r="EH50" s="76">
        <v>124693.22</v>
      </c>
      <c r="EI50" s="73">
        <f t="shared" si="8"/>
        <v>3.004424237167255</v>
      </c>
      <c r="EJ50" s="78" t="s">
        <v>114</v>
      </c>
      <c r="EK50" s="76">
        <v>154402.44</v>
      </c>
      <c r="EL50" s="76">
        <v>154402.44</v>
      </c>
      <c r="EM50" s="76">
        <f t="shared" si="9"/>
        <v>3.72025385994333</v>
      </c>
      <c r="EN50" s="79" t="s">
        <v>114</v>
      </c>
      <c r="EO50" s="82">
        <v>393877.8</v>
      </c>
      <c r="EP50" s="82"/>
      <c r="EQ50" s="73">
        <f t="shared" si="10"/>
        <v>0</v>
      </c>
      <c r="ER50" s="79" t="s">
        <v>114</v>
      </c>
      <c r="ES50" s="80"/>
      <c r="ET50" s="80" t="e">
        <f t="shared" si="11"/>
        <v>#VALUE!</v>
      </c>
      <c r="EU50" s="149" t="s">
        <v>116</v>
      </c>
    </row>
    <row r="51" spans="1:151" ht="14.25" customHeight="1" outlineLevel="2">
      <c r="A51" s="102" t="s">
        <v>41</v>
      </c>
      <c r="B51" s="103"/>
      <c r="C51" s="46">
        <v>3565.6</v>
      </c>
      <c r="D51" s="46">
        <v>129</v>
      </c>
      <c r="E51" s="46">
        <v>827.9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8"/>
      <c r="S51" s="48"/>
      <c r="T51" s="48"/>
      <c r="U51" s="48">
        <v>448264.62</v>
      </c>
      <c r="V51" s="48">
        <v>448264.62</v>
      </c>
      <c r="W51" s="48">
        <f t="shared" si="12"/>
        <v>448264.62</v>
      </c>
      <c r="X51" s="48" t="e">
        <f>W51+#REF!</f>
        <v>#REF!</v>
      </c>
      <c r="Y51" s="47">
        <v>3.771</v>
      </c>
      <c r="Z51" s="48">
        <f t="shared" si="13"/>
        <v>94121.14319999999</v>
      </c>
      <c r="AA51" s="48">
        <v>3.459</v>
      </c>
      <c r="AB51" s="48">
        <f t="shared" si="14"/>
        <v>61667.052</v>
      </c>
      <c r="AC51" s="48">
        <v>312843.21</v>
      </c>
      <c r="AD51" s="48">
        <v>312843.21</v>
      </c>
      <c r="AE51" s="50">
        <v>3.595</v>
      </c>
      <c r="AF51" s="51"/>
      <c r="AG51" s="51">
        <v>3.802</v>
      </c>
      <c r="AH51" s="51"/>
      <c r="AI51" s="51">
        <v>160040.86</v>
      </c>
      <c r="AJ51" s="51">
        <v>160040.86</v>
      </c>
      <c r="AK51" s="50">
        <v>3.315</v>
      </c>
      <c r="AL51" s="51">
        <f t="shared" si="15"/>
        <v>82739.74799999999</v>
      </c>
      <c r="AM51" s="51">
        <v>3.514</v>
      </c>
      <c r="AN51" s="51">
        <f t="shared" si="16"/>
        <v>62647.592</v>
      </c>
      <c r="AO51" s="51">
        <v>153219.91</v>
      </c>
      <c r="AP51" s="51">
        <f t="shared" si="17"/>
        <v>145387.34</v>
      </c>
      <c r="AQ51" s="50">
        <v>57</v>
      </c>
      <c r="AR51" s="51">
        <f t="shared" si="18"/>
        <v>44118</v>
      </c>
      <c r="AS51" s="51">
        <v>62.5</v>
      </c>
      <c r="AT51" s="51">
        <f t="shared" si="19"/>
        <v>48375</v>
      </c>
      <c r="AU51" s="52">
        <v>98726.3</v>
      </c>
      <c r="AV51" s="52">
        <v>98726.3</v>
      </c>
      <c r="AW51" s="50">
        <v>1.624</v>
      </c>
      <c r="AX51" s="51">
        <f t="shared" si="20"/>
        <v>40533.7408</v>
      </c>
      <c r="AY51" s="51">
        <v>1.549</v>
      </c>
      <c r="AZ51" s="51">
        <f t="shared" si="21"/>
        <v>27615.571999999996</v>
      </c>
      <c r="BA51" s="51">
        <v>540459.12</v>
      </c>
      <c r="BB51" s="51">
        <v>540459.12</v>
      </c>
      <c r="BC51" s="53"/>
      <c r="BD51" s="54">
        <f t="shared" si="22"/>
        <v>0</v>
      </c>
      <c r="BE51" s="54"/>
      <c r="BF51" s="54">
        <f t="shared" si="23"/>
        <v>0</v>
      </c>
      <c r="BG51" s="54"/>
      <c r="BH51" s="54">
        <f t="shared" si="24"/>
        <v>0</v>
      </c>
      <c r="BI51" s="53"/>
      <c r="BJ51" s="54">
        <f t="shared" si="25"/>
        <v>0</v>
      </c>
      <c r="BK51" s="54"/>
      <c r="BL51" s="54">
        <f t="shared" si="26"/>
        <v>0</v>
      </c>
      <c r="BM51" s="54"/>
      <c r="BN51" s="54">
        <f t="shared" si="27"/>
        <v>0</v>
      </c>
      <c r="BO51" s="54"/>
      <c r="BP51" s="54">
        <f t="shared" si="28"/>
        <v>0</v>
      </c>
      <c r="BQ51" s="54">
        <f t="shared" si="29"/>
        <v>0</v>
      </c>
      <c r="BR51" s="56">
        <v>0.039</v>
      </c>
      <c r="BS51" s="56">
        <v>1128.99</v>
      </c>
      <c r="BT51" s="58">
        <f t="shared" si="0"/>
        <v>1668.7007999999998</v>
      </c>
      <c r="BU51" s="56">
        <v>0.0575</v>
      </c>
      <c r="BV51" s="56">
        <v>7488</v>
      </c>
      <c r="BW51" s="56">
        <v>7488</v>
      </c>
      <c r="BX51" s="25"/>
      <c r="BY51" s="25"/>
      <c r="BZ51" s="48">
        <v>448264.62</v>
      </c>
      <c r="CA51" s="48"/>
      <c r="CB51" s="48">
        <v>4</v>
      </c>
      <c r="CC51" s="59">
        <v>8395</v>
      </c>
      <c r="CD51" s="60">
        <v>0</v>
      </c>
      <c r="CE51" s="60">
        <f t="shared" si="1"/>
        <v>0</v>
      </c>
      <c r="CF51" s="60"/>
      <c r="CG51" s="69" t="s">
        <v>115</v>
      </c>
      <c r="CH51" s="70">
        <v>3763.02</v>
      </c>
      <c r="CI51" s="81">
        <v>36830.97</v>
      </c>
      <c r="CJ51" s="71">
        <f t="shared" si="2"/>
        <v>0.8607941159973076</v>
      </c>
      <c r="CK51" s="71">
        <v>365</v>
      </c>
      <c r="CL51" s="71">
        <f t="shared" si="30"/>
        <v>47368.89576</v>
      </c>
      <c r="CM51" s="72" t="s">
        <v>114</v>
      </c>
      <c r="CN51" s="72">
        <v>365</v>
      </c>
      <c r="CO51" s="73">
        <f t="shared" si="31"/>
        <v>473790.61485</v>
      </c>
      <c r="CP51" s="72" t="s">
        <v>114</v>
      </c>
      <c r="CQ51" s="72">
        <v>466366.53</v>
      </c>
      <c r="CR51" s="72">
        <f t="shared" si="32"/>
        <v>418997.63424000004</v>
      </c>
      <c r="CS51" s="72">
        <v>457768.71</v>
      </c>
      <c r="CT51" s="72">
        <v>365</v>
      </c>
      <c r="CU51" s="73">
        <f t="shared" si="33"/>
        <v>439528.51831776</v>
      </c>
      <c r="CV51" s="72" t="s">
        <v>114</v>
      </c>
      <c r="CW51" s="73"/>
      <c r="CX51" s="73"/>
      <c r="CY51" s="73"/>
      <c r="CZ51" s="73">
        <v>10</v>
      </c>
      <c r="DA51" s="73">
        <v>350000</v>
      </c>
      <c r="DB51" s="73"/>
      <c r="DC51" s="73">
        <v>10245.79</v>
      </c>
      <c r="DD51" s="73" t="s">
        <v>131</v>
      </c>
      <c r="DE51" s="73">
        <v>3</v>
      </c>
      <c r="DF51" s="73">
        <f t="shared" si="34"/>
        <v>12212.98168</v>
      </c>
      <c r="DG51" s="73">
        <v>178072.52</v>
      </c>
      <c r="DH51" s="73" t="s">
        <v>116</v>
      </c>
      <c r="DI51" s="73">
        <v>365</v>
      </c>
      <c r="DJ51" s="73">
        <f t="shared" si="35"/>
        <v>179853.2452</v>
      </c>
      <c r="DK51" s="73">
        <v>9304.77</v>
      </c>
      <c r="DL51" s="148" t="s">
        <v>114</v>
      </c>
      <c r="DM51" s="73">
        <v>3</v>
      </c>
      <c r="DN51" s="73">
        <f t="shared" si="36"/>
        <v>9397.817700000001</v>
      </c>
      <c r="DO51" s="73">
        <f t="shared" si="3"/>
        <v>140637.9608</v>
      </c>
      <c r="DP51" s="74" t="s">
        <v>114</v>
      </c>
      <c r="DQ51" s="75">
        <v>0</v>
      </c>
      <c r="DR51" s="75">
        <v>0</v>
      </c>
      <c r="DS51" s="75">
        <f t="shared" si="4"/>
        <v>0</v>
      </c>
      <c r="DT51" s="74" t="s">
        <v>114</v>
      </c>
      <c r="DU51" s="75"/>
      <c r="DV51" s="75"/>
      <c r="DW51" s="71">
        <f t="shared" si="5"/>
        <v>0</v>
      </c>
      <c r="DX51" s="74" t="s">
        <v>114</v>
      </c>
      <c r="DY51" s="76">
        <v>380246.82</v>
      </c>
      <c r="DZ51" s="76"/>
      <c r="EA51" s="73">
        <f t="shared" si="6"/>
        <v>0</v>
      </c>
      <c r="EB51" s="74" t="s">
        <v>114</v>
      </c>
      <c r="EC51" s="76">
        <v>98726.3</v>
      </c>
      <c r="ED51" s="76">
        <v>98726.3</v>
      </c>
      <c r="EE51" s="76">
        <f t="shared" si="7"/>
        <v>2.3073793097000976</v>
      </c>
      <c r="EF51" s="77" t="s">
        <v>116</v>
      </c>
      <c r="EG51" s="76">
        <v>145387.34</v>
      </c>
      <c r="EH51" s="76">
        <v>153219.91</v>
      </c>
      <c r="EI51" s="73">
        <f t="shared" si="8"/>
        <v>3.580975385161918</v>
      </c>
      <c r="EJ51" s="78" t="s">
        <v>114</v>
      </c>
      <c r="EK51" s="76">
        <v>160040.86</v>
      </c>
      <c r="EL51" s="76">
        <v>160040.86</v>
      </c>
      <c r="EM51" s="76">
        <f t="shared" si="9"/>
        <v>3.7403910515294294</v>
      </c>
      <c r="EN51" s="79" t="s">
        <v>114</v>
      </c>
      <c r="EO51" s="82">
        <v>402261.58</v>
      </c>
      <c r="EP51" s="82"/>
      <c r="EQ51" s="73">
        <f t="shared" si="10"/>
        <v>0</v>
      </c>
      <c r="ER51" s="79" t="s">
        <v>114</v>
      </c>
      <c r="ES51" s="80"/>
      <c r="ET51" s="80" t="e">
        <f t="shared" si="11"/>
        <v>#VALUE!</v>
      </c>
      <c r="EU51" s="149" t="s">
        <v>116</v>
      </c>
    </row>
    <row r="52" spans="1:151" ht="14.25" customHeight="1" outlineLevel="2">
      <c r="A52" s="102" t="s">
        <v>42</v>
      </c>
      <c r="B52" s="103"/>
      <c r="C52" s="46">
        <v>3578.3</v>
      </c>
      <c r="D52" s="46">
        <v>136</v>
      </c>
      <c r="E52" s="46">
        <v>7765.89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8"/>
      <c r="S52" s="48"/>
      <c r="T52" s="48"/>
      <c r="U52" s="48">
        <v>454584.64</v>
      </c>
      <c r="V52" s="48">
        <v>454584.64</v>
      </c>
      <c r="W52" s="48">
        <f t="shared" si="12"/>
        <v>454584.64</v>
      </c>
      <c r="X52" s="48" t="e">
        <f>W52+#REF!</f>
        <v>#REF!</v>
      </c>
      <c r="Y52" s="47">
        <v>3.771</v>
      </c>
      <c r="Z52" s="48">
        <f t="shared" si="13"/>
        <v>94456.3851</v>
      </c>
      <c r="AA52" s="48">
        <v>3.459</v>
      </c>
      <c r="AB52" s="48">
        <f t="shared" si="14"/>
        <v>61886.698500000006</v>
      </c>
      <c r="AC52" s="48">
        <v>292744.82</v>
      </c>
      <c r="AD52" s="48">
        <v>292744.82</v>
      </c>
      <c r="AE52" s="50">
        <v>3.595</v>
      </c>
      <c r="AF52" s="51"/>
      <c r="AG52" s="51">
        <v>3.802</v>
      </c>
      <c r="AH52" s="51"/>
      <c r="AI52" s="51">
        <v>160172.08</v>
      </c>
      <c r="AJ52" s="51">
        <v>160172.08</v>
      </c>
      <c r="AK52" s="50">
        <v>3.315</v>
      </c>
      <c r="AL52" s="51">
        <f t="shared" si="15"/>
        <v>83034.4515</v>
      </c>
      <c r="AM52" s="51">
        <v>3.514</v>
      </c>
      <c r="AN52" s="51">
        <f t="shared" si="16"/>
        <v>62870.73100000001</v>
      </c>
      <c r="AO52" s="51">
        <v>159403.09</v>
      </c>
      <c r="AP52" s="51">
        <f t="shared" si="17"/>
        <v>145905.1825</v>
      </c>
      <c r="AQ52" s="50">
        <v>57</v>
      </c>
      <c r="AR52" s="51">
        <f t="shared" si="18"/>
        <v>46512</v>
      </c>
      <c r="AS52" s="51">
        <v>62.5</v>
      </c>
      <c r="AT52" s="51">
        <f t="shared" si="19"/>
        <v>51000</v>
      </c>
      <c r="AU52" s="52">
        <v>103116.03</v>
      </c>
      <c r="AV52" s="52">
        <v>103116.03</v>
      </c>
      <c r="AW52" s="50">
        <v>1.624</v>
      </c>
      <c r="AX52" s="51">
        <f t="shared" si="20"/>
        <v>40678.114400000006</v>
      </c>
      <c r="AY52" s="51">
        <v>1.549</v>
      </c>
      <c r="AZ52" s="51">
        <f t="shared" si="21"/>
        <v>27713.9335</v>
      </c>
      <c r="BA52" s="51">
        <v>77622.1</v>
      </c>
      <c r="BB52" s="51">
        <v>77622.1</v>
      </c>
      <c r="BC52" s="53"/>
      <c r="BD52" s="54">
        <f t="shared" si="22"/>
        <v>0</v>
      </c>
      <c r="BE52" s="54"/>
      <c r="BF52" s="54">
        <f t="shared" si="23"/>
        <v>0</v>
      </c>
      <c r="BG52" s="54"/>
      <c r="BH52" s="54">
        <f t="shared" si="24"/>
        <v>0</v>
      </c>
      <c r="BI52" s="53"/>
      <c r="BJ52" s="54">
        <f t="shared" si="25"/>
        <v>0</v>
      </c>
      <c r="BK52" s="54"/>
      <c r="BL52" s="54">
        <f t="shared" si="26"/>
        <v>0</v>
      </c>
      <c r="BM52" s="54"/>
      <c r="BN52" s="54">
        <f t="shared" si="27"/>
        <v>0</v>
      </c>
      <c r="BO52" s="54"/>
      <c r="BP52" s="54">
        <f t="shared" si="28"/>
        <v>0</v>
      </c>
      <c r="BQ52" s="54">
        <f t="shared" si="29"/>
        <v>0</v>
      </c>
      <c r="BR52" s="56">
        <v>0.039</v>
      </c>
      <c r="BS52" s="56">
        <v>1133.01</v>
      </c>
      <c r="BT52" s="58">
        <f t="shared" si="0"/>
        <v>1674.6444</v>
      </c>
      <c r="BU52" s="56">
        <v>0.0575</v>
      </c>
      <c r="BV52" s="56">
        <v>7488</v>
      </c>
      <c r="BW52" s="56">
        <v>7488</v>
      </c>
      <c r="BX52" s="25"/>
      <c r="BY52" s="25"/>
      <c r="BZ52" s="48">
        <v>454584.64</v>
      </c>
      <c r="CA52" s="48"/>
      <c r="CB52" s="48"/>
      <c r="CC52" s="59"/>
      <c r="CD52" s="60">
        <v>0</v>
      </c>
      <c r="CE52" s="60">
        <f t="shared" si="1"/>
        <v>0</v>
      </c>
      <c r="CF52" s="60"/>
      <c r="CG52" s="69" t="s">
        <v>115</v>
      </c>
      <c r="CH52" s="70">
        <v>3776.43</v>
      </c>
      <c r="CI52" s="81">
        <v>36962.14</v>
      </c>
      <c r="CJ52" s="71">
        <f t="shared" si="2"/>
        <v>0.8607937661273043</v>
      </c>
      <c r="CK52" s="71">
        <v>365</v>
      </c>
      <c r="CL52" s="71">
        <f t="shared" si="30"/>
        <v>47537.70083999999</v>
      </c>
      <c r="CM52" s="72" t="s">
        <v>114</v>
      </c>
      <c r="CN52" s="72">
        <v>365</v>
      </c>
      <c r="CO52" s="73">
        <f t="shared" si="31"/>
        <v>475184.67704999994</v>
      </c>
      <c r="CP52" s="72" t="s">
        <v>114</v>
      </c>
      <c r="CQ52" s="72">
        <v>450451.53</v>
      </c>
      <c r="CR52" s="72">
        <f t="shared" si="32"/>
        <v>402913.82916</v>
      </c>
      <c r="CS52" s="72">
        <v>459115.63</v>
      </c>
      <c r="CT52" s="72">
        <v>365</v>
      </c>
      <c r="CU52" s="73">
        <f t="shared" si="33"/>
        <v>422656.60678883997</v>
      </c>
      <c r="CV52" s="72" t="s">
        <v>114</v>
      </c>
      <c r="CW52" s="73"/>
      <c r="CX52" s="73"/>
      <c r="CY52" s="73"/>
      <c r="CZ52" s="73">
        <v>5</v>
      </c>
      <c r="DA52" s="73">
        <v>65125.11</v>
      </c>
      <c r="DB52" s="73"/>
      <c r="DC52" s="73">
        <v>10245.79</v>
      </c>
      <c r="DD52" s="73" t="s">
        <v>131</v>
      </c>
      <c r="DE52" s="73">
        <v>3</v>
      </c>
      <c r="DF52" s="73">
        <f t="shared" si="34"/>
        <v>12212.98168</v>
      </c>
      <c r="DG52" s="73">
        <v>176833.78</v>
      </c>
      <c r="DH52" s="73" t="s">
        <v>116</v>
      </c>
      <c r="DI52" s="73">
        <v>365</v>
      </c>
      <c r="DJ52" s="73">
        <f t="shared" si="35"/>
        <v>178602.1178</v>
      </c>
      <c r="DK52" s="73">
        <v>9304.77</v>
      </c>
      <c r="DL52" s="148" t="s">
        <v>114</v>
      </c>
      <c r="DM52" s="73">
        <v>3</v>
      </c>
      <c r="DN52" s="73">
        <f t="shared" si="36"/>
        <v>9397.817700000001</v>
      </c>
      <c r="DO52" s="73">
        <f t="shared" si="3"/>
        <v>141138.8869</v>
      </c>
      <c r="DP52" s="74" t="s">
        <v>114</v>
      </c>
      <c r="DQ52" s="75">
        <v>0</v>
      </c>
      <c r="DR52" s="75">
        <v>0</v>
      </c>
      <c r="DS52" s="75">
        <f t="shared" si="4"/>
        <v>0</v>
      </c>
      <c r="DT52" s="74" t="s">
        <v>114</v>
      </c>
      <c r="DU52" s="75"/>
      <c r="DV52" s="75"/>
      <c r="DW52" s="71">
        <f t="shared" si="5"/>
        <v>0</v>
      </c>
      <c r="DX52" s="74" t="s">
        <v>114</v>
      </c>
      <c r="DY52" s="76">
        <v>369132.41</v>
      </c>
      <c r="DZ52" s="76"/>
      <c r="EA52" s="73">
        <f t="shared" si="6"/>
        <v>0</v>
      </c>
      <c r="EB52" s="74" t="s">
        <v>114</v>
      </c>
      <c r="EC52" s="76">
        <v>103116.03</v>
      </c>
      <c r="ED52" s="76">
        <v>103116.03</v>
      </c>
      <c r="EE52" s="76">
        <f t="shared" si="7"/>
        <v>2.4014203672134813</v>
      </c>
      <c r="EF52" s="77" t="s">
        <v>116</v>
      </c>
      <c r="EG52" s="76">
        <v>145905.183</v>
      </c>
      <c r="EH52" s="76">
        <v>159403.09</v>
      </c>
      <c r="EI52" s="73">
        <f t="shared" si="8"/>
        <v>3.7122630392458245</v>
      </c>
      <c r="EJ52" s="78" t="s">
        <v>114</v>
      </c>
      <c r="EK52" s="76">
        <v>160172.08</v>
      </c>
      <c r="EL52" s="76">
        <v>160172.08</v>
      </c>
      <c r="EM52" s="76">
        <f t="shared" si="9"/>
        <v>3.7301716830152114</v>
      </c>
      <c r="EN52" s="79" t="s">
        <v>114</v>
      </c>
      <c r="EO52" s="82">
        <v>406205</v>
      </c>
      <c r="EP52" s="82"/>
      <c r="EQ52" s="73">
        <f t="shared" si="10"/>
        <v>0</v>
      </c>
      <c r="ER52" s="79" t="s">
        <v>114</v>
      </c>
      <c r="ES52" s="80"/>
      <c r="ET52" s="80" t="e">
        <f t="shared" si="11"/>
        <v>#VALUE!</v>
      </c>
      <c r="EU52" s="149" t="s">
        <v>116</v>
      </c>
    </row>
    <row r="53" spans="1:151" ht="13.5" customHeight="1" outlineLevel="2">
      <c r="A53" s="102" t="s">
        <v>43</v>
      </c>
      <c r="B53" s="103"/>
      <c r="C53" s="46">
        <v>3533.7</v>
      </c>
      <c r="D53" s="46">
        <v>113</v>
      </c>
      <c r="E53" s="46">
        <v>828.12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8"/>
      <c r="S53" s="48"/>
      <c r="T53" s="48"/>
      <c r="U53" s="48">
        <v>536110.58</v>
      </c>
      <c r="V53" s="48">
        <v>536110.58</v>
      </c>
      <c r="W53" s="48">
        <f t="shared" si="12"/>
        <v>536110.58</v>
      </c>
      <c r="X53" s="48" t="e">
        <f>W53+#REF!</f>
        <v>#REF!</v>
      </c>
      <c r="Y53" s="47">
        <v>3.771</v>
      </c>
      <c r="Z53" s="48">
        <f t="shared" si="13"/>
        <v>93279.0789</v>
      </c>
      <c r="AA53" s="48">
        <v>3.459</v>
      </c>
      <c r="AB53" s="48">
        <f t="shared" si="14"/>
        <v>61115.3415</v>
      </c>
      <c r="AC53" s="48">
        <v>303170.44</v>
      </c>
      <c r="AD53" s="48">
        <v>303170.44</v>
      </c>
      <c r="AE53" s="50">
        <v>3.595</v>
      </c>
      <c r="AF53" s="51"/>
      <c r="AG53" s="51">
        <v>3.802</v>
      </c>
      <c r="AH53" s="51"/>
      <c r="AI53" s="51">
        <v>140068.59</v>
      </c>
      <c r="AJ53" s="51">
        <v>140068.59</v>
      </c>
      <c r="AK53" s="50">
        <v>3.315</v>
      </c>
      <c r="AL53" s="51">
        <f t="shared" si="15"/>
        <v>81999.5085</v>
      </c>
      <c r="AM53" s="51">
        <v>3.514</v>
      </c>
      <c r="AN53" s="51">
        <f t="shared" si="16"/>
        <v>62087.109</v>
      </c>
      <c r="AO53" s="51">
        <v>131437.89</v>
      </c>
      <c r="AP53" s="51">
        <f t="shared" si="17"/>
        <v>144086.6175</v>
      </c>
      <c r="AQ53" s="50">
        <v>57</v>
      </c>
      <c r="AR53" s="51">
        <f t="shared" si="18"/>
        <v>38646</v>
      </c>
      <c r="AS53" s="51">
        <v>62.5</v>
      </c>
      <c r="AT53" s="51">
        <f t="shared" si="19"/>
        <v>42375</v>
      </c>
      <c r="AU53" s="52">
        <v>89518.92</v>
      </c>
      <c r="AV53" s="52">
        <v>89518.92</v>
      </c>
      <c r="AW53" s="50">
        <v>1.624</v>
      </c>
      <c r="AX53" s="51">
        <f t="shared" si="20"/>
        <v>40171.1016</v>
      </c>
      <c r="AY53" s="51">
        <v>1.549</v>
      </c>
      <c r="AZ53" s="51">
        <f t="shared" si="21"/>
        <v>27368.506499999996</v>
      </c>
      <c r="BA53" s="51">
        <v>221097.03</v>
      </c>
      <c r="BB53" s="51">
        <v>221097.03</v>
      </c>
      <c r="BC53" s="53"/>
      <c r="BD53" s="54">
        <f t="shared" si="22"/>
        <v>0</v>
      </c>
      <c r="BE53" s="54"/>
      <c r="BF53" s="54">
        <f t="shared" si="23"/>
        <v>0</v>
      </c>
      <c r="BG53" s="54"/>
      <c r="BH53" s="54">
        <f t="shared" si="24"/>
        <v>0</v>
      </c>
      <c r="BI53" s="53"/>
      <c r="BJ53" s="54">
        <f t="shared" si="25"/>
        <v>0</v>
      </c>
      <c r="BK53" s="54"/>
      <c r="BL53" s="54">
        <f t="shared" si="26"/>
        <v>0</v>
      </c>
      <c r="BM53" s="54"/>
      <c r="BN53" s="54">
        <f t="shared" si="27"/>
        <v>0</v>
      </c>
      <c r="BO53" s="54"/>
      <c r="BP53" s="54">
        <f t="shared" si="28"/>
        <v>0</v>
      </c>
      <c r="BQ53" s="54">
        <f t="shared" si="29"/>
        <v>0</v>
      </c>
      <c r="BR53" s="56">
        <v>0.039</v>
      </c>
      <c r="BS53" s="56">
        <v>1118.89</v>
      </c>
      <c r="BT53" s="58">
        <f t="shared" si="0"/>
        <v>1653.7715999999998</v>
      </c>
      <c r="BU53" s="56">
        <v>0.0575</v>
      </c>
      <c r="BV53" s="56">
        <v>7488</v>
      </c>
      <c r="BW53" s="56">
        <v>7488</v>
      </c>
      <c r="BX53" s="25"/>
      <c r="BY53" s="25"/>
      <c r="BZ53" s="48">
        <v>536110.58</v>
      </c>
      <c r="CA53" s="48"/>
      <c r="CB53" s="48">
        <v>4</v>
      </c>
      <c r="CC53" s="59">
        <v>8648</v>
      </c>
      <c r="CD53" s="60">
        <v>7369.6</v>
      </c>
      <c r="CE53" s="60">
        <f t="shared" si="1"/>
        <v>0.17379328560243748</v>
      </c>
      <c r="CF53" s="60"/>
      <c r="CG53" s="69" t="s">
        <v>115</v>
      </c>
      <c r="CH53" s="70">
        <v>3729.35</v>
      </c>
      <c r="CI53" s="81">
        <v>36501.43</v>
      </c>
      <c r="CJ53" s="71">
        <f t="shared" si="2"/>
        <v>0.8607934553961382</v>
      </c>
      <c r="CK53" s="71">
        <v>365</v>
      </c>
      <c r="CL53" s="71">
        <f t="shared" si="30"/>
        <v>46945.057799999995</v>
      </c>
      <c r="CM53" s="72" t="s">
        <v>114</v>
      </c>
      <c r="CN53" s="72">
        <v>365</v>
      </c>
      <c r="CO53" s="73">
        <f t="shared" si="31"/>
        <v>447929.91855</v>
      </c>
      <c r="CP53" s="72" t="s">
        <v>114</v>
      </c>
      <c r="CQ53" s="72">
        <v>447745.72</v>
      </c>
      <c r="CR53" s="72">
        <f t="shared" si="32"/>
        <v>400800.66219999996</v>
      </c>
      <c r="CS53" s="72">
        <v>432782.53</v>
      </c>
      <c r="CT53" s="72">
        <v>365</v>
      </c>
      <c r="CU53" s="73">
        <f t="shared" si="33"/>
        <v>420439.89464779996</v>
      </c>
      <c r="CV53" s="72" t="s">
        <v>114</v>
      </c>
      <c r="CW53" s="73"/>
      <c r="CX53" s="73"/>
      <c r="CY53" s="73"/>
      <c r="CZ53" s="73">
        <v>9</v>
      </c>
      <c r="DA53" s="73">
        <v>363363.03</v>
      </c>
      <c r="DB53" s="73"/>
      <c r="DC53" s="73">
        <v>11085.79</v>
      </c>
      <c r="DD53" s="73" t="s">
        <v>131</v>
      </c>
      <c r="DE53" s="73">
        <v>3</v>
      </c>
      <c r="DF53" s="73">
        <f t="shared" si="34"/>
        <v>13214.26168</v>
      </c>
      <c r="DG53" s="73">
        <v>154410.71</v>
      </c>
      <c r="DH53" s="73" t="s">
        <v>116</v>
      </c>
      <c r="DI53" s="73">
        <v>365</v>
      </c>
      <c r="DJ53" s="73">
        <f t="shared" si="35"/>
        <v>155954.8171</v>
      </c>
      <c r="DK53" s="73">
        <v>9455.17</v>
      </c>
      <c r="DL53" s="148" t="s">
        <v>114</v>
      </c>
      <c r="DM53" s="73">
        <v>3</v>
      </c>
      <c r="DN53" s="73">
        <f t="shared" si="36"/>
        <v>9549.7217</v>
      </c>
      <c r="DO53" s="73">
        <f t="shared" si="3"/>
        <v>139379.7291</v>
      </c>
      <c r="DP53" s="74" t="s">
        <v>114</v>
      </c>
      <c r="DQ53" s="75">
        <v>0</v>
      </c>
      <c r="DR53" s="75">
        <v>0</v>
      </c>
      <c r="DS53" s="75">
        <f t="shared" si="4"/>
        <v>0</v>
      </c>
      <c r="DT53" s="74" t="s">
        <v>114</v>
      </c>
      <c r="DU53" s="75"/>
      <c r="DV53" s="75"/>
      <c r="DW53" s="71">
        <f t="shared" si="5"/>
        <v>0</v>
      </c>
      <c r="DX53" s="74" t="s">
        <v>114</v>
      </c>
      <c r="DY53" s="76">
        <v>341437.87</v>
      </c>
      <c r="DZ53" s="76"/>
      <c r="EA53" s="73">
        <f t="shared" si="6"/>
        <v>0</v>
      </c>
      <c r="EB53" s="74" t="s">
        <v>114</v>
      </c>
      <c r="EC53" s="76">
        <v>89518.92</v>
      </c>
      <c r="ED53" s="76">
        <v>89518.92</v>
      </c>
      <c r="EE53" s="76">
        <f t="shared" si="7"/>
        <v>2.1110762090726434</v>
      </c>
      <c r="EF53" s="77" t="s">
        <v>116</v>
      </c>
      <c r="EG53" s="76">
        <v>144086.618</v>
      </c>
      <c r="EH53" s="76">
        <v>131437.89</v>
      </c>
      <c r="EI53" s="73">
        <f t="shared" si="8"/>
        <v>3.0996285762798204</v>
      </c>
      <c r="EJ53" s="78" t="s">
        <v>114</v>
      </c>
      <c r="EK53" s="76">
        <v>140068.59</v>
      </c>
      <c r="EL53" s="76">
        <v>140068.59</v>
      </c>
      <c r="EM53" s="76">
        <f t="shared" si="9"/>
        <v>3.303161700200923</v>
      </c>
      <c r="EN53" s="79" t="s">
        <v>114</v>
      </c>
      <c r="EO53" s="82">
        <v>425969.33</v>
      </c>
      <c r="EP53" s="82"/>
      <c r="EQ53" s="73">
        <f t="shared" si="10"/>
        <v>0</v>
      </c>
      <c r="ER53" s="79" t="s">
        <v>114</v>
      </c>
      <c r="ES53" s="80"/>
      <c r="ET53" s="80" t="e">
        <f t="shared" si="11"/>
        <v>#VALUE!</v>
      </c>
      <c r="EU53" s="149" t="s">
        <v>116</v>
      </c>
    </row>
    <row r="54" spans="1:151" ht="14.25" customHeight="1" outlineLevel="2">
      <c r="A54" s="102" t="s">
        <v>44</v>
      </c>
      <c r="B54" s="103"/>
      <c r="C54" s="46">
        <v>3530.8</v>
      </c>
      <c r="D54" s="46">
        <v>144</v>
      </c>
      <c r="E54" s="46">
        <v>18908.26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8"/>
      <c r="S54" s="48"/>
      <c r="T54" s="48"/>
      <c r="U54" s="48">
        <v>450936.54</v>
      </c>
      <c r="V54" s="48">
        <v>450936.54</v>
      </c>
      <c r="W54" s="48">
        <f t="shared" si="12"/>
        <v>450936.54</v>
      </c>
      <c r="X54" s="48" t="e">
        <f>W54+#REF!</f>
        <v>#REF!</v>
      </c>
      <c r="Y54" s="47">
        <v>3.771</v>
      </c>
      <c r="Z54" s="48">
        <f t="shared" si="13"/>
        <v>93202.5276</v>
      </c>
      <c r="AA54" s="48">
        <v>3.459</v>
      </c>
      <c r="AB54" s="48">
        <f t="shared" si="14"/>
        <v>61065.18600000001</v>
      </c>
      <c r="AC54" s="48">
        <v>158118.71</v>
      </c>
      <c r="AD54" s="48">
        <v>158118.71</v>
      </c>
      <c r="AE54" s="50">
        <v>3.595</v>
      </c>
      <c r="AF54" s="51"/>
      <c r="AG54" s="51">
        <v>3.802</v>
      </c>
      <c r="AH54" s="51"/>
      <c r="AI54" s="51">
        <v>160496.31</v>
      </c>
      <c r="AJ54" s="51">
        <v>160496.31</v>
      </c>
      <c r="AK54" s="50">
        <v>3.315</v>
      </c>
      <c r="AL54" s="51">
        <f t="shared" si="15"/>
        <v>81932.21399999999</v>
      </c>
      <c r="AM54" s="51">
        <v>3.514</v>
      </c>
      <c r="AN54" s="51">
        <f t="shared" si="16"/>
        <v>62036.156</v>
      </c>
      <c r="AO54" s="51">
        <v>208450.82</v>
      </c>
      <c r="AP54" s="51">
        <f t="shared" si="17"/>
        <v>143968.37</v>
      </c>
      <c r="AQ54" s="50">
        <v>57</v>
      </c>
      <c r="AR54" s="51">
        <f t="shared" si="18"/>
        <v>49248</v>
      </c>
      <c r="AS54" s="51">
        <v>62.5</v>
      </c>
      <c r="AT54" s="51">
        <f t="shared" si="19"/>
        <v>54000</v>
      </c>
      <c r="AU54" s="52">
        <v>115542.53</v>
      </c>
      <c r="AV54" s="52">
        <v>115542.53</v>
      </c>
      <c r="AW54" s="50">
        <v>1.624</v>
      </c>
      <c r="AX54" s="51">
        <f t="shared" si="20"/>
        <v>40138.1344</v>
      </c>
      <c r="AY54" s="51">
        <v>1.549</v>
      </c>
      <c r="AZ54" s="51">
        <f t="shared" si="21"/>
        <v>27346.046</v>
      </c>
      <c r="BA54" s="51">
        <v>340229.91</v>
      </c>
      <c r="BB54" s="51">
        <v>340229.91</v>
      </c>
      <c r="BC54" s="53"/>
      <c r="BD54" s="54">
        <f t="shared" si="22"/>
        <v>0</v>
      </c>
      <c r="BE54" s="54"/>
      <c r="BF54" s="54">
        <f t="shared" si="23"/>
        <v>0</v>
      </c>
      <c r="BG54" s="54"/>
      <c r="BH54" s="54">
        <f t="shared" si="24"/>
        <v>0</v>
      </c>
      <c r="BI54" s="53"/>
      <c r="BJ54" s="54">
        <f t="shared" si="25"/>
        <v>0</v>
      </c>
      <c r="BK54" s="54"/>
      <c r="BL54" s="54">
        <f t="shared" si="26"/>
        <v>0</v>
      </c>
      <c r="BM54" s="54"/>
      <c r="BN54" s="54">
        <f t="shared" si="27"/>
        <v>0</v>
      </c>
      <c r="BO54" s="54"/>
      <c r="BP54" s="54">
        <f t="shared" si="28"/>
        <v>0</v>
      </c>
      <c r="BQ54" s="54">
        <f t="shared" si="29"/>
        <v>0</v>
      </c>
      <c r="BR54" s="56">
        <v>0.039</v>
      </c>
      <c r="BS54" s="56">
        <v>1117.97</v>
      </c>
      <c r="BT54" s="58">
        <f t="shared" si="0"/>
        <v>1652.4144</v>
      </c>
      <c r="BU54" s="56">
        <v>0.0575</v>
      </c>
      <c r="BV54" s="56">
        <v>7488</v>
      </c>
      <c r="BW54" s="56">
        <v>7488</v>
      </c>
      <c r="BX54" s="25"/>
      <c r="BY54" s="25"/>
      <c r="BZ54" s="48">
        <v>450936.54</v>
      </c>
      <c r="CA54" s="48"/>
      <c r="CB54" s="48">
        <v>6</v>
      </c>
      <c r="CC54" s="59">
        <v>16790</v>
      </c>
      <c r="CD54" s="60">
        <v>14308</v>
      </c>
      <c r="CE54" s="60">
        <f t="shared" si="1"/>
        <v>0.3376949510970129</v>
      </c>
      <c r="CF54" s="60"/>
      <c r="CG54" s="69" t="s">
        <v>115</v>
      </c>
      <c r="CH54" s="70">
        <v>3726.29</v>
      </c>
      <c r="CI54" s="81">
        <v>36471.49</v>
      </c>
      <c r="CJ54" s="71">
        <f t="shared" si="2"/>
        <v>0.8607938238737206</v>
      </c>
      <c r="CK54" s="71">
        <v>365</v>
      </c>
      <c r="CL54" s="71">
        <f t="shared" si="30"/>
        <v>46906.53852</v>
      </c>
      <c r="CM54" s="72" t="s">
        <v>114</v>
      </c>
      <c r="CN54" s="72">
        <v>365</v>
      </c>
      <c r="CO54" s="73">
        <f t="shared" si="31"/>
        <v>527569.2873</v>
      </c>
      <c r="CP54" s="72" t="s">
        <v>114</v>
      </c>
      <c r="CQ54" s="72">
        <v>446298.07</v>
      </c>
      <c r="CR54" s="72">
        <f t="shared" si="32"/>
        <v>399391.53148</v>
      </c>
      <c r="CS54" s="72">
        <v>509728.78</v>
      </c>
      <c r="CT54" s="72">
        <v>365</v>
      </c>
      <c r="CU54" s="73">
        <f t="shared" si="33"/>
        <v>418961.71652252</v>
      </c>
      <c r="CV54" s="72" t="s">
        <v>114</v>
      </c>
      <c r="CW54" s="73"/>
      <c r="CX54" s="73"/>
      <c r="CY54" s="73"/>
      <c r="CZ54" s="73">
        <v>3</v>
      </c>
      <c r="DA54" s="73">
        <v>17235.35</v>
      </c>
      <c r="DB54" s="73"/>
      <c r="DC54" s="73">
        <v>10245.79</v>
      </c>
      <c r="DD54" s="73" t="s">
        <v>131</v>
      </c>
      <c r="DE54" s="73">
        <v>3</v>
      </c>
      <c r="DF54" s="73">
        <f t="shared" si="34"/>
        <v>12212.98168</v>
      </c>
      <c r="DG54" s="73">
        <v>177049.48</v>
      </c>
      <c r="DH54" s="73" t="s">
        <v>116</v>
      </c>
      <c r="DI54" s="73">
        <v>365</v>
      </c>
      <c r="DJ54" s="73">
        <f t="shared" si="35"/>
        <v>178819.97480000003</v>
      </c>
      <c r="DK54" s="73">
        <v>9304.77</v>
      </c>
      <c r="DL54" s="148" t="s">
        <v>114</v>
      </c>
      <c r="DM54" s="73">
        <v>3</v>
      </c>
      <c r="DN54" s="73">
        <f t="shared" si="36"/>
        <v>9397.817700000001</v>
      </c>
      <c r="DO54" s="73">
        <f t="shared" si="3"/>
        <v>139265.3444</v>
      </c>
      <c r="DP54" s="74" t="s">
        <v>114</v>
      </c>
      <c r="DQ54" s="75">
        <v>0</v>
      </c>
      <c r="DR54" s="75">
        <v>0</v>
      </c>
      <c r="DS54" s="75">
        <f t="shared" si="4"/>
        <v>0</v>
      </c>
      <c r="DT54" s="74" t="s">
        <v>114</v>
      </c>
      <c r="DU54" s="75"/>
      <c r="DV54" s="75"/>
      <c r="DW54" s="71">
        <f t="shared" si="5"/>
        <v>0</v>
      </c>
      <c r="DX54" s="74" t="s">
        <v>114</v>
      </c>
      <c r="DY54" s="76">
        <v>417472.01</v>
      </c>
      <c r="DZ54" s="76"/>
      <c r="EA54" s="73">
        <f t="shared" si="6"/>
        <v>0</v>
      </c>
      <c r="EB54" s="74" t="s">
        <v>114</v>
      </c>
      <c r="EC54" s="76">
        <v>115542.53</v>
      </c>
      <c r="ED54" s="76">
        <v>115542.53</v>
      </c>
      <c r="EE54" s="76">
        <f t="shared" si="7"/>
        <v>2.727014888032929</v>
      </c>
      <c r="EF54" s="77" t="s">
        <v>116</v>
      </c>
      <c r="EG54" s="76">
        <v>143968.37</v>
      </c>
      <c r="EH54" s="76">
        <v>208450.82</v>
      </c>
      <c r="EI54" s="73">
        <f t="shared" si="8"/>
        <v>4.919820342887354</v>
      </c>
      <c r="EJ54" s="78" t="s">
        <v>114</v>
      </c>
      <c r="EK54" s="76">
        <v>160496.31</v>
      </c>
      <c r="EL54" s="76">
        <v>160496.31</v>
      </c>
      <c r="EM54" s="76">
        <f t="shared" si="9"/>
        <v>3.7880062592047126</v>
      </c>
      <c r="EN54" s="79" t="s">
        <v>114</v>
      </c>
      <c r="EO54" s="82">
        <v>400957.25</v>
      </c>
      <c r="EP54" s="82"/>
      <c r="EQ54" s="73">
        <f t="shared" si="10"/>
        <v>0</v>
      </c>
      <c r="ER54" s="79" t="s">
        <v>114</v>
      </c>
      <c r="ES54" s="80"/>
      <c r="ET54" s="80" t="e">
        <f t="shared" si="11"/>
        <v>#VALUE!</v>
      </c>
      <c r="EU54" s="149" t="s">
        <v>116</v>
      </c>
    </row>
    <row r="55" spans="1:151" ht="15" customHeight="1" outlineLevel="2">
      <c r="A55" s="102" t="s">
        <v>45</v>
      </c>
      <c r="B55" s="103"/>
      <c r="C55" s="46">
        <v>3455.8</v>
      </c>
      <c r="D55" s="46">
        <v>135</v>
      </c>
      <c r="E55" s="46">
        <v>827.9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7"/>
      <c r="R55" s="48"/>
      <c r="S55" s="48"/>
      <c r="T55" s="48"/>
      <c r="U55" s="48">
        <v>430992.18</v>
      </c>
      <c r="V55" s="48">
        <v>430992.18</v>
      </c>
      <c r="W55" s="48">
        <f t="shared" si="12"/>
        <v>430992.18</v>
      </c>
      <c r="X55" s="48" t="e">
        <f>W55+#REF!</f>
        <v>#REF!</v>
      </c>
      <c r="Y55" s="47">
        <v>3.771</v>
      </c>
      <c r="Z55" s="48">
        <f t="shared" si="13"/>
        <v>91222.75259999999</v>
      </c>
      <c r="AA55" s="48">
        <v>3.459</v>
      </c>
      <c r="AB55" s="48">
        <f t="shared" si="14"/>
        <v>59768.06100000001</v>
      </c>
      <c r="AC55" s="48">
        <v>148581.16</v>
      </c>
      <c r="AD55" s="48">
        <v>148581.16</v>
      </c>
      <c r="AE55" s="50">
        <v>3.595</v>
      </c>
      <c r="AF55" s="51"/>
      <c r="AG55" s="51">
        <v>3.802</v>
      </c>
      <c r="AH55" s="51"/>
      <c r="AI55" s="51">
        <v>155054.87</v>
      </c>
      <c r="AJ55" s="51">
        <v>155054.87</v>
      </c>
      <c r="AK55" s="50">
        <v>3.315</v>
      </c>
      <c r="AL55" s="51">
        <f t="shared" si="15"/>
        <v>80191.83899999999</v>
      </c>
      <c r="AM55" s="51">
        <v>3.514</v>
      </c>
      <c r="AN55" s="51">
        <f t="shared" si="16"/>
        <v>60718.406</v>
      </c>
      <c r="AO55" s="51">
        <v>165824.61</v>
      </c>
      <c r="AP55" s="51">
        <f t="shared" si="17"/>
        <v>140910.245</v>
      </c>
      <c r="AQ55" s="50">
        <v>57</v>
      </c>
      <c r="AR55" s="51">
        <f t="shared" si="18"/>
        <v>46170</v>
      </c>
      <c r="AS55" s="51">
        <v>62.5</v>
      </c>
      <c r="AT55" s="51">
        <f t="shared" si="19"/>
        <v>50625</v>
      </c>
      <c r="AU55" s="52">
        <v>106139.61</v>
      </c>
      <c r="AV55" s="52">
        <v>106139.61</v>
      </c>
      <c r="AW55" s="50">
        <v>1.624</v>
      </c>
      <c r="AX55" s="51">
        <f t="shared" si="20"/>
        <v>39285.534400000004</v>
      </c>
      <c r="AY55" s="51">
        <v>1.549</v>
      </c>
      <c r="AZ55" s="51">
        <f t="shared" si="21"/>
        <v>26765.171</v>
      </c>
      <c r="BA55" s="51">
        <v>66429.33</v>
      </c>
      <c r="BB55" s="51">
        <v>66429.33</v>
      </c>
      <c r="BC55" s="53"/>
      <c r="BD55" s="54">
        <f t="shared" si="22"/>
        <v>0</v>
      </c>
      <c r="BE55" s="54"/>
      <c r="BF55" s="54">
        <f t="shared" si="23"/>
        <v>0</v>
      </c>
      <c r="BG55" s="54"/>
      <c r="BH55" s="54">
        <f t="shared" si="24"/>
        <v>0</v>
      </c>
      <c r="BI55" s="53"/>
      <c r="BJ55" s="54">
        <f t="shared" si="25"/>
        <v>0</v>
      </c>
      <c r="BK55" s="54"/>
      <c r="BL55" s="54">
        <f t="shared" si="26"/>
        <v>0</v>
      </c>
      <c r="BM55" s="54"/>
      <c r="BN55" s="54">
        <f t="shared" si="27"/>
        <v>0</v>
      </c>
      <c r="BO55" s="54"/>
      <c r="BP55" s="54">
        <f t="shared" si="28"/>
        <v>0</v>
      </c>
      <c r="BQ55" s="54">
        <f t="shared" si="29"/>
        <v>0</v>
      </c>
      <c r="BR55" s="56">
        <v>0.039</v>
      </c>
      <c r="BS55" s="56">
        <v>1094.22</v>
      </c>
      <c r="BT55" s="58">
        <f t="shared" si="0"/>
        <v>1617.3144</v>
      </c>
      <c r="BU55" s="56">
        <v>0.0575</v>
      </c>
      <c r="BV55" s="56">
        <v>7488</v>
      </c>
      <c r="BW55" s="56">
        <v>7488</v>
      </c>
      <c r="BX55" s="25"/>
      <c r="BY55" s="25"/>
      <c r="BZ55" s="48">
        <v>430992.18</v>
      </c>
      <c r="CA55" s="48"/>
      <c r="CB55" s="48">
        <v>9</v>
      </c>
      <c r="CC55" s="59">
        <v>28350</v>
      </c>
      <c r="CD55" s="60">
        <v>3500</v>
      </c>
      <c r="CE55" s="60">
        <f t="shared" si="1"/>
        <v>0.0843991743349345</v>
      </c>
      <c r="CF55" s="60"/>
      <c r="CG55" s="69" t="s">
        <v>115</v>
      </c>
      <c r="CH55" s="70">
        <v>3647.14</v>
      </c>
      <c r="CI55" s="81">
        <v>35696.75</v>
      </c>
      <c r="CJ55" s="71">
        <f t="shared" si="2"/>
        <v>0.8607932075544494</v>
      </c>
      <c r="CK55" s="71">
        <v>365</v>
      </c>
      <c r="CL55" s="71">
        <f t="shared" si="30"/>
        <v>45910.198319999996</v>
      </c>
      <c r="CM55" s="72" t="s">
        <v>114</v>
      </c>
      <c r="CN55" s="72">
        <v>365</v>
      </c>
      <c r="CO55" s="73">
        <f t="shared" si="31"/>
        <v>490981.74749999994</v>
      </c>
      <c r="CP55" s="72" t="s">
        <v>114</v>
      </c>
      <c r="CQ55" s="72">
        <v>449061.49</v>
      </c>
      <c r="CR55" s="72">
        <f t="shared" si="32"/>
        <v>403151.29168</v>
      </c>
      <c r="CS55" s="72">
        <v>474378.5</v>
      </c>
      <c r="CT55" s="72">
        <v>365</v>
      </c>
      <c r="CU55" s="73">
        <f t="shared" si="33"/>
        <v>422905.70497232</v>
      </c>
      <c r="CV55" s="72" t="s">
        <v>114</v>
      </c>
      <c r="CW55" s="73"/>
      <c r="CX55" s="73"/>
      <c r="CY55" s="73"/>
      <c r="CZ55" s="73">
        <v>5</v>
      </c>
      <c r="DA55" s="73">
        <v>137151.82</v>
      </c>
      <c r="DB55" s="73"/>
      <c r="DC55" s="73">
        <v>10245.79</v>
      </c>
      <c r="DD55" s="73" t="s">
        <v>131</v>
      </c>
      <c r="DE55" s="73">
        <v>3</v>
      </c>
      <c r="DF55" s="73">
        <f t="shared" si="34"/>
        <v>12212.98168</v>
      </c>
      <c r="DG55" s="73">
        <v>170439.52</v>
      </c>
      <c r="DH55" s="73" t="s">
        <v>116</v>
      </c>
      <c r="DI55" s="73">
        <v>365</v>
      </c>
      <c r="DJ55" s="73">
        <f t="shared" si="35"/>
        <v>172143.9152</v>
      </c>
      <c r="DK55" s="73">
        <v>9304.77</v>
      </c>
      <c r="DL55" s="148" t="s">
        <v>114</v>
      </c>
      <c r="DM55" s="73">
        <v>3</v>
      </c>
      <c r="DN55" s="73">
        <f t="shared" si="36"/>
        <v>9397.817700000001</v>
      </c>
      <c r="DO55" s="73">
        <f t="shared" si="3"/>
        <v>136307.1194</v>
      </c>
      <c r="DP55" s="74" t="s">
        <v>114</v>
      </c>
      <c r="DQ55" s="75">
        <v>0</v>
      </c>
      <c r="DR55" s="75">
        <v>0</v>
      </c>
      <c r="DS55" s="75">
        <f t="shared" si="4"/>
        <v>0</v>
      </c>
      <c r="DT55" s="74" t="s">
        <v>114</v>
      </c>
      <c r="DU55" s="75"/>
      <c r="DV55" s="75"/>
      <c r="DW55" s="71">
        <f t="shared" si="5"/>
        <v>0</v>
      </c>
      <c r="DX55" s="74" t="s">
        <v>114</v>
      </c>
      <c r="DY55" s="76">
        <v>375056.39</v>
      </c>
      <c r="DZ55" s="76"/>
      <c r="EA55" s="73">
        <f t="shared" si="6"/>
        <v>0</v>
      </c>
      <c r="EB55" s="74" t="s">
        <v>114</v>
      </c>
      <c r="EC55" s="76">
        <v>106139.61</v>
      </c>
      <c r="ED55" s="76">
        <v>106139.61</v>
      </c>
      <c r="EE55" s="76">
        <f t="shared" si="7"/>
        <v>2.559455842351988</v>
      </c>
      <c r="EF55" s="77" t="s">
        <v>116</v>
      </c>
      <c r="EG55" s="76">
        <v>140910.245</v>
      </c>
      <c r="EH55" s="76">
        <v>165824.61</v>
      </c>
      <c r="EI55" s="73">
        <f t="shared" si="8"/>
        <v>3.9987029052607204</v>
      </c>
      <c r="EJ55" s="78" t="s">
        <v>114</v>
      </c>
      <c r="EK55" s="76">
        <v>155054.87</v>
      </c>
      <c r="EL55" s="76">
        <v>155054.87</v>
      </c>
      <c r="EM55" s="76">
        <f t="shared" si="9"/>
        <v>3.739000858460173</v>
      </c>
      <c r="EN55" s="79" t="s">
        <v>114</v>
      </c>
      <c r="EO55" s="82">
        <v>390675.35</v>
      </c>
      <c r="EP55" s="82"/>
      <c r="EQ55" s="73">
        <f t="shared" si="10"/>
        <v>0</v>
      </c>
      <c r="ER55" s="79" t="s">
        <v>114</v>
      </c>
      <c r="ES55" s="80"/>
      <c r="ET55" s="80" t="e">
        <f t="shared" si="11"/>
        <v>#VALUE!</v>
      </c>
      <c r="EU55" s="149" t="s">
        <v>116</v>
      </c>
    </row>
    <row r="56" spans="1:152" ht="46.5" customHeight="1">
      <c r="A56" s="117" t="s">
        <v>46</v>
      </c>
      <c r="B56" s="118"/>
      <c r="C56" s="62">
        <f>SUM(C10:C55)</f>
        <v>180018.8</v>
      </c>
      <c r="D56" s="62">
        <f>SUM(D10:D55)</f>
        <v>7001</v>
      </c>
      <c r="E56" s="62">
        <f>SUM(E10:E55)</f>
        <v>269536.7199999999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>
        <f>SUM(U10:U55)</f>
        <v>24600586.980000004</v>
      </c>
      <c r="V56" s="62">
        <f>SUM(V10:V55)</f>
        <v>24600586.980000004</v>
      </c>
      <c r="W56" s="62">
        <f aca="true" t="shared" si="37" ref="W56:BW56">SUM(W10:W55)</f>
        <v>24600586.980000004</v>
      </c>
      <c r="X56" s="62" t="e">
        <f t="shared" si="37"/>
        <v>#REF!</v>
      </c>
      <c r="Y56" s="62">
        <f t="shared" si="37"/>
        <v>160.81499999999994</v>
      </c>
      <c r="Z56" s="62" t="e">
        <f t="shared" si="37"/>
        <v>#VALUE!</v>
      </c>
      <c r="AA56" s="62">
        <f t="shared" si="37"/>
        <v>159.11400000000012</v>
      </c>
      <c r="AB56" s="62">
        <f t="shared" si="37"/>
        <v>3113425.146000001</v>
      </c>
      <c r="AC56" s="62">
        <f t="shared" si="37"/>
        <v>14866721.679999998</v>
      </c>
      <c r="AD56" s="62">
        <f t="shared" si="37"/>
        <v>14866721.679999998</v>
      </c>
      <c r="AE56" s="62">
        <f>SUM(AE10:AE55)</f>
        <v>165.36999999999998</v>
      </c>
      <c r="AF56" s="62">
        <f>SUM(AF10:AF55)</f>
        <v>0</v>
      </c>
      <c r="AG56" s="62">
        <f>SUM(AG10:AG55)</f>
        <v>174.89200000000002</v>
      </c>
      <c r="AH56" s="62">
        <f>SUM(AH10:AH55)</f>
        <v>0</v>
      </c>
      <c r="AI56" s="62">
        <f>SUM(AI10:AI55)</f>
        <v>8676460.05</v>
      </c>
      <c r="AJ56" s="62">
        <f t="shared" si="37"/>
        <v>8676460.05</v>
      </c>
      <c r="AK56" s="62">
        <f t="shared" si="37"/>
        <v>177.4339999999999</v>
      </c>
      <c r="AL56" s="62">
        <f t="shared" si="37"/>
        <v>4993091.7344</v>
      </c>
      <c r="AM56" s="62">
        <f t="shared" si="37"/>
        <v>172.8920000000001</v>
      </c>
      <c r="AN56" s="62">
        <f t="shared" si="37"/>
        <v>3425679.3779999996</v>
      </c>
      <c r="AO56" s="62">
        <f t="shared" si="37"/>
        <v>8425087.409999998</v>
      </c>
      <c r="AP56" s="62">
        <f t="shared" si="37"/>
        <v>8418771.112399997</v>
      </c>
      <c r="AQ56" s="62">
        <f t="shared" si="37"/>
        <v>2622</v>
      </c>
      <c r="AR56" s="62">
        <f t="shared" si="37"/>
        <v>2394342</v>
      </c>
      <c r="AS56" s="62">
        <f t="shared" si="37"/>
        <v>2875</v>
      </c>
      <c r="AT56" s="62">
        <f t="shared" si="37"/>
        <v>2625375</v>
      </c>
      <c r="AU56" s="62">
        <f t="shared" si="37"/>
        <v>5418465.5</v>
      </c>
      <c r="AV56" s="62">
        <f t="shared" si="37"/>
        <v>5418465.5</v>
      </c>
      <c r="AW56" s="62">
        <f>SUM(AW10:AW55)</f>
        <v>74.83199999999997</v>
      </c>
      <c r="AX56" s="62">
        <f>SUM(AX10:AX55)</f>
        <v>2050639.7632000004</v>
      </c>
      <c r="AY56" s="62">
        <f>SUM(AY10:AY55)</f>
        <v>71.25400000000002</v>
      </c>
      <c r="AZ56" s="62">
        <f>SUM(AZ10:AZ55)</f>
        <v>1394245.6060000004</v>
      </c>
      <c r="BA56" s="62">
        <f>SUM(BA10:BA55)</f>
        <v>9704040.649999997</v>
      </c>
      <c r="BB56" s="62">
        <f t="shared" si="37"/>
        <v>9704040.649999997</v>
      </c>
      <c r="BC56" s="62">
        <f>SUM(BC10:BC55)</f>
        <v>15.824000000000005</v>
      </c>
      <c r="BD56" s="62">
        <f>SUM(BD10:BD55)</f>
        <v>517499.7884</v>
      </c>
      <c r="BE56" s="62">
        <f>SUM(BE10:BE55)</f>
        <v>16.960000000000004</v>
      </c>
      <c r="BF56" s="62">
        <f>SUM(BF10:BF55)</f>
        <v>396179.24000000005</v>
      </c>
      <c r="BG56" s="62">
        <f>SUM(BG10:BG55)</f>
        <v>998805.1700000002</v>
      </c>
      <c r="BH56" s="62">
        <f t="shared" si="37"/>
        <v>913679.0284000001</v>
      </c>
      <c r="BI56" s="62">
        <f t="shared" si="37"/>
        <v>98.55999999999997</v>
      </c>
      <c r="BJ56" s="62">
        <f t="shared" si="37"/>
        <v>2762789.5680000004</v>
      </c>
      <c r="BK56" s="62">
        <f t="shared" si="37"/>
        <v>98.55999999999997</v>
      </c>
      <c r="BL56" s="62">
        <f t="shared" si="37"/>
        <v>2762789.5680000004</v>
      </c>
      <c r="BM56" s="62">
        <f t="shared" si="37"/>
        <v>449.49280000000016</v>
      </c>
      <c r="BN56" s="62">
        <f t="shared" si="37"/>
        <v>2276582.8400000003</v>
      </c>
      <c r="BO56" s="62">
        <f t="shared" si="37"/>
        <v>2898239.67</v>
      </c>
      <c r="BP56" s="62">
        <f t="shared" si="37"/>
        <v>5174822.51</v>
      </c>
      <c r="BQ56" s="62">
        <f t="shared" si="37"/>
        <v>5525579.136000001</v>
      </c>
      <c r="BR56" s="62">
        <f t="shared" si="37"/>
        <v>1.7939999999999987</v>
      </c>
      <c r="BS56" s="62">
        <f t="shared" si="37"/>
        <v>56999.920000000006</v>
      </c>
      <c r="BT56" s="62">
        <f t="shared" si="37"/>
        <v>84248.79840000001</v>
      </c>
      <c r="BU56" s="62">
        <f t="shared" si="37"/>
        <v>2.645000000000003</v>
      </c>
      <c r="BV56" s="62">
        <f t="shared" si="37"/>
        <v>315711.60000000003</v>
      </c>
      <c r="BW56" s="62">
        <f t="shared" si="37"/>
        <v>315711.60000000003</v>
      </c>
      <c r="BX56" s="25"/>
      <c r="BY56" s="25"/>
      <c r="BZ56" s="62">
        <f>SUM(BZ10:BZ55)</f>
        <v>24600586.980000004</v>
      </c>
      <c r="CA56" s="62"/>
      <c r="CB56" s="62"/>
      <c r="CC56" s="60"/>
      <c r="CD56" s="60"/>
      <c r="CE56" s="60"/>
      <c r="CF56" s="60"/>
      <c r="CG56" s="83"/>
      <c r="CH56" s="83"/>
      <c r="CI56" s="83"/>
      <c r="CJ56" s="83"/>
      <c r="CK56" s="83"/>
      <c r="CL56" s="83"/>
      <c r="CM56" s="83"/>
      <c r="CN56" s="83"/>
      <c r="CO56" s="73"/>
      <c r="CP56" s="83"/>
      <c r="CQ56" s="83"/>
      <c r="CR56" s="83"/>
      <c r="CS56" s="83"/>
      <c r="CT56" s="72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5"/>
    </row>
    <row r="57" spans="1:151" ht="15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4"/>
      <c r="W57" s="64"/>
      <c r="X57" s="64"/>
      <c r="Y57" s="63"/>
      <c r="Z57" s="63"/>
      <c r="AA57" s="63"/>
      <c r="AB57" s="63"/>
      <c r="AC57" s="63"/>
      <c r="AD57" s="64"/>
      <c r="AE57" s="63"/>
      <c r="AF57" s="63"/>
      <c r="AG57" s="63"/>
      <c r="AH57" s="63"/>
      <c r="AI57" s="63"/>
      <c r="AJ57" s="64"/>
      <c r="AK57" s="63"/>
      <c r="AL57" s="63"/>
      <c r="AM57" s="63"/>
      <c r="AN57" s="63"/>
      <c r="AO57" s="64"/>
      <c r="AP57" s="64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4"/>
      <c r="BB57" s="51"/>
      <c r="BC57" s="65"/>
      <c r="BD57" s="65"/>
      <c r="BE57" s="65"/>
      <c r="BF57" s="65"/>
      <c r="BG57" s="66"/>
      <c r="BH57" s="66"/>
      <c r="BI57" s="65"/>
      <c r="BJ57" s="65"/>
      <c r="BK57" s="65"/>
      <c r="BL57" s="65"/>
      <c r="BM57" s="65"/>
      <c r="BN57" s="65"/>
      <c r="BO57" s="65"/>
      <c r="BP57" s="65"/>
      <c r="BQ57" s="65"/>
      <c r="BR57" s="67"/>
      <c r="BS57" s="67"/>
      <c r="BT57" s="68"/>
      <c r="BU57" s="67"/>
      <c r="BV57" s="67"/>
      <c r="BW57" s="68"/>
      <c r="BX57" s="25"/>
      <c r="BY57" s="25"/>
      <c r="BZ57" s="25"/>
      <c r="CA57" s="25"/>
      <c r="CB57" s="25"/>
      <c r="CC57" s="25"/>
      <c r="CD57" s="25"/>
      <c r="CE57" s="25"/>
      <c r="CF57" s="25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</row>
    <row r="58" spans="1:114" ht="15.75">
      <c r="A58" s="13"/>
      <c r="B58" s="13"/>
      <c r="C58" s="13">
        <f>C17+C18+C20+C21+C29+C30+C31+C32+C33+C36+C38+C43+C44+C45+C48</f>
        <v>70892.5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8"/>
      <c r="R58" s="18"/>
      <c r="S58" s="18"/>
      <c r="T58" s="18"/>
      <c r="U58" s="18"/>
      <c r="V58" s="19"/>
      <c r="W58" s="14"/>
      <c r="X58" s="14"/>
      <c r="Y58" s="15"/>
      <c r="Z58" s="15"/>
      <c r="AA58" s="15"/>
      <c r="AB58" s="15"/>
      <c r="AC58" s="15"/>
      <c r="AD58" s="15"/>
      <c r="AE58" s="13"/>
      <c r="AF58" s="13"/>
      <c r="AG58" s="13"/>
      <c r="AH58" s="13"/>
      <c r="AI58" s="13"/>
      <c r="AJ58" s="14"/>
      <c r="AK58" s="18"/>
      <c r="AL58" s="18"/>
      <c r="AM58" s="18"/>
      <c r="AN58" s="18"/>
      <c r="AO58" s="18"/>
      <c r="AP58" s="19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0"/>
      <c r="BC58" s="16"/>
      <c r="BD58" s="16"/>
      <c r="BE58" s="16"/>
      <c r="BF58" s="16"/>
      <c r="BG58" s="16"/>
      <c r="BH58" s="17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1"/>
      <c r="BU58" s="12"/>
      <c r="BV58" s="12"/>
      <c r="BW58" s="11"/>
      <c r="DJ58" s="22"/>
    </row>
    <row r="59" spans="1:75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8"/>
      <c r="AL59" s="18"/>
      <c r="AM59" s="18"/>
      <c r="AN59" s="18"/>
      <c r="AO59" s="18"/>
      <c r="AP59" s="18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</sheetData>
  <sheetProtection/>
  <mergeCells count="156">
    <mergeCell ref="DI6:DL6"/>
    <mergeCell ref="DR7:DR8"/>
    <mergeCell ref="EU7:EU8"/>
    <mergeCell ref="CN6:CP6"/>
    <mergeCell ref="CB6:CG6"/>
    <mergeCell ref="CW6:CY6"/>
    <mergeCell ref="CY7:CY8"/>
    <mergeCell ref="CZ6:DD6"/>
    <mergeCell ref="DD7:DD8"/>
    <mergeCell ref="CS6:CV6"/>
    <mergeCell ref="DE6:DH6"/>
    <mergeCell ref="DZ7:DZ8"/>
    <mergeCell ref="DM6:EU6"/>
    <mergeCell ref="EH7:EH8"/>
    <mergeCell ref="EK7:EK8"/>
    <mergeCell ref="EL7:EL8"/>
    <mergeCell ref="EO7:EO8"/>
    <mergeCell ref="EP7:EP8"/>
    <mergeCell ref="DU7:DU8"/>
    <mergeCell ref="DV7:DV8"/>
    <mergeCell ref="DY7:DY8"/>
    <mergeCell ref="DQ7:DQ8"/>
    <mergeCell ref="CC7:CC8"/>
    <mergeCell ref="CO7:CO8"/>
    <mergeCell ref="CV7:CV8"/>
    <mergeCell ref="DH7:DH8"/>
    <mergeCell ref="DL7:DL8"/>
    <mergeCell ref="CU7:CU8"/>
    <mergeCell ref="DO7:DO8"/>
    <mergeCell ref="BO8:BO9"/>
    <mergeCell ref="AO8:AO9"/>
    <mergeCell ref="BA8:BA9"/>
    <mergeCell ref="BB8:BB9"/>
    <mergeCell ref="AP8:AP9"/>
    <mergeCell ref="BC8:BC9"/>
    <mergeCell ref="AR8:AR9"/>
    <mergeCell ref="AQ8:AQ9"/>
    <mergeCell ref="AU8:AU9"/>
    <mergeCell ref="BM8:BM9"/>
    <mergeCell ref="BN8:BN9"/>
    <mergeCell ref="BG8:BG9"/>
    <mergeCell ref="BH8:BH9"/>
    <mergeCell ref="BD8:BD9"/>
    <mergeCell ref="BI8:BI9"/>
    <mergeCell ref="V8:V9"/>
    <mergeCell ref="AE8:AE9"/>
    <mergeCell ref="AK8:AK9"/>
    <mergeCell ref="AQ7:AV7"/>
    <mergeCell ref="AW7:BB7"/>
    <mergeCell ref="BC7:BH7"/>
    <mergeCell ref="BI7:BQ7"/>
    <mergeCell ref="BR7:BT7"/>
    <mergeCell ref="AV8:AV9"/>
    <mergeCell ref="BJ8:BJ9"/>
    <mergeCell ref="AW8:AW9"/>
    <mergeCell ref="AX8:AX9"/>
    <mergeCell ref="BP8:BP9"/>
    <mergeCell ref="Q7:V7"/>
    <mergeCell ref="Y7:AD7"/>
    <mergeCell ref="AG8:AG9"/>
    <mergeCell ref="AH8:AH9"/>
    <mergeCell ref="AE7:AJ7"/>
    <mergeCell ref="AF8:AF9"/>
    <mergeCell ref="S8:S9"/>
    <mergeCell ref="T8:T9"/>
    <mergeCell ref="Z8:Z9"/>
    <mergeCell ref="AI8:AI9"/>
    <mergeCell ref="A46:B46"/>
    <mergeCell ref="A37:B37"/>
    <mergeCell ref="A1:AX1"/>
    <mergeCell ref="A2:AX2"/>
    <mergeCell ref="B4:AX4"/>
    <mergeCell ref="B6:AX6"/>
    <mergeCell ref="A9:B9"/>
    <mergeCell ref="AK7:AP7"/>
    <mergeCell ref="AN8:AN9"/>
    <mergeCell ref="AL8:AL9"/>
    <mergeCell ref="A10:B10"/>
    <mergeCell ref="A11:B11"/>
    <mergeCell ref="A12:B12"/>
    <mergeCell ref="A8:B8"/>
    <mergeCell ref="A44:B44"/>
    <mergeCell ref="A45:B45"/>
    <mergeCell ref="A56:B56"/>
    <mergeCell ref="A50:B50"/>
    <mergeCell ref="A51:B51"/>
    <mergeCell ref="A52:B52"/>
    <mergeCell ref="A53:B53"/>
    <mergeCell ref="A47:B47"/>
    <mergeCell ref="A48:B48"/>
    <mergeCell ref="A49:B49"/>
    <mergeCell ref="A54:B54"/>
    <mergeCell ref="A55:B55"/>
    <mergeCell ref="A38:B38"/>
    <mergeCell ref="A39:B39"/>
    <mergeCell ref="A40:B40"/>
    <mergeCell ref="A41:B41"/>
    <mergeCell ref="A42:B42"/>
    <mergeCell ref="A43:B43"/>
    <mergeCell ref="BQ8:BQ9"/>
    <mergeCell ref="BV8:BV9"/>
    <mergeCell ref="AD8:AD9"/>
    <mergeCell ref="A13:B13"/>
    <mergeCell ref="CL7:CL8"/>
    <mergeCell ref="AM8:AM9"/>
    <mergeCell ref="Y8:Y9"/>
    <mergeCell ref="AA8:AA9"/>
    <mergeCell ref="AJ8:AJ9"/>
    <mergeCell ref="BR8:BR9"/>
    <mergeCell ref="BU8:BU9"/>
    <mergeCell ref="CI7:CI8"/>
    <mergeCell ref="BS8:BS9"/>
    <mergeCell ref="BT8:BT9"/>
    <mergeCell ref="BW8:BW9"/>
    <mergeCell ref="BU7:BW7"/>
    <mergeCell ref="BZ7:BZ8"/>
    <mergeCell ref="CH7:CH8"/>
    <mergeCell ref="CD7:CD8"/>
    <mergeCell ref="A16:B16"/>
    <mergeCell ref="AB8:AB9"/>
    <mergeCell ref="AC8:AC9"/>
    <mergeCell ref="Q8:Q9"/>
    <mergeCell ref="U8:U9"/>
    <mergeCell ref="A19:B19"/>
    <mergeCell ref="A18:B18"/>
    <mergeCell ref="A14:B14"/>
    <mergeCell ref="A15:B15"/>
    <mergeCell ref="R8:R9"/>
    <mergeCell ref="A28:B28"/>
    <mergeCell ref="A34:B34"/>
    <mergeCell ref="A17:B17"/>
    <mergeCell ref="A22:B22"/>
    <mergeCell ref="A23:B23"/>
    <mergeCell ref="A33:B33"/>
    <mergeCell ref="A21:B21"/>
    <mergeCell ref="A20:B20"/>
    <mergeCell ref="A35:B35"/>
    <mergeCell ref="A36:B36"/>
    <mergeCell ref="A32:B32"/>
    <mergeCell ref="A24:B24"/>
    <mergeCell ref="A25:B25"/>
    <mergeCell ref="A26:B26"/>
    <mergeCell ref="A29:B29"/>
    <mergeCell ref="A30:B30"/>
    <mergeCell ref="A31:B31"/>
    <mergeCell ref="A27:B27"/>
    <mergeCell ref="ED7:ED8"/>
    <mergeCell ref="EG7:EG8"/>
    <mergeCell ref="CH6:CM6"/>
    <mergeCell ref="CX7:CX8"/>
    <mergeCell ref="DN7:DN8"/>
    <mergeCell ref="DA7:DA8"/>
    <mergeCell ref="DB7:DB8"/>
    <mergeCell ref="DF7:DF8"/>
    <mergeCell ref="DJ7:DJ8"/>
    <mergeCell ref="EC7:EC8"/>
  </mergeCells>
  <printOptions/>
  <pageMargins left="0.75" right="0.75" top="1" bottom="1" header="0.5" footer="0.5"/>
  <pageSetup fitToWidth="2" fitToHeight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KOVALCHUK</dc:creator>
  <cp:keywords/>
  <dc:description/>
  <cp:lastModifiedBy>kovalchuk</cp:lastModifiedBy>
  <cp:lastPrinted>2021-04-12T11:13:56Z</cp:lastPrinted>
  <dcterms:created xsi:type="dcterms:W3CDTF">2015-09-25T11:55:29Z</dcterms:created>
  <dcterms:modified xsi:type="dcterms:W3CDTF">2021-04-12T11:14:53Z</dcterms:modified>
  <cp:category/>
  <cp:version/>
  <cp:contentType/>
  <cp:contentStatus/>
  <cp:revision>1</cp:revision>
</cp:coreProperties>
</file>