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<sst xmlns="http://schemas.openxmlformats.org/spreadsheetml/2006/main" count="228" uniqueCount="143">
  <si>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</si>
  <si>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</si>
  <si>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</si>
  <si>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</si>
  <si>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</si>
  <si>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</si>
  <si>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</si>
  <si>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</si>
  <si>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</si>
  <si>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</si>
  <si>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</si>
  <si>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</si>
  <si>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</si>
  <si>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</si>
  <si>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</si>
  <si>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</si>
  <si>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</si>
  <si>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</si>
  <si>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</si>
  <si>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</si>
  <si>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</si>
  <si>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</si>
  <si>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</si>
  <si>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</si>
  <si>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</si>
  <si>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</si>
  <si>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</si>
  <si>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</si>
  <si>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</si>
  <si>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</si>
  <si>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</si>
  <si>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</si>
  <si>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</si>
  <si>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</si>
  <si>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</si>
  <si>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</si>
  <si>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</si>
  <si>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</si>
  <si>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</si>
  <si>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</si>
  <si>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</si>
  <si>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</si>
  <si>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</si>
  <si>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</si>
  <si>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</si>
  <si>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</si>
  <si>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</si>
  <si>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</si>
  <si>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</si>
  <si>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</si>
  <si>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</si>
  <si>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</si>
  <si>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</si>
  <si>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</si>
  <si>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</si>
  <si>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</si>
  <si>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</si>
  <si>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</si>
  <si>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</si>
  <si>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</si>
  <si>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</si>
  <si>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</si>
  <si>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</si>
  <si>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</si>
  <si>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</si>
  <si>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</si>
  <si>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</si>
  <si>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</si>
  <si>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</si>
  <si>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</si>
  <si>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</si>
  <si>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</si>
  <si>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</si>
  <si>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</si>
  <si>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</si>
  <si>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</si>
  <si>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</si>
  <si>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</si>
  <si>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</si>
  <si>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</si>
  <si>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</si>
  <si>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</si>
  <si>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</si>
  <si>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</si>
  <si>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</si>
  <si>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</si>
  <si>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</si>
  <si>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</si>
  <si>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</si>
  <si>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</si>
  <si>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</si>
  <si>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</si>
  <si>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</si>
  <si>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</si>
  <si>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</si>
  <si>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</si>
  <si>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</si>
  <si>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</si>
  <si>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</si>
  <si>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</si>
  <si>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</si>
  <si>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</si>
  <si>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</si>
  <si>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</si>
  <si>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</si>
  <si>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</si>
  <si>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</si>
  <si>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</si>
  <si>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</si>
  <si>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</si>
  <si>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</si>
  <si>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</si>
  <si>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</si>
  <si>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</si>
  <si>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</si>
  <si>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</si>
  <si>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</si>
  <si>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</si>
  <si>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</si>
  <si>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</si>
  <si>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</si>
  <si>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</si>
  <si>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</si>
  <si>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Всего сумма по ГВС, Гкал+подпиток, руб., гр.27+гр.33</t>
  </si>
  <si>
    <t>ГВС м3/чел./мес. (на проживающих человек без ИПУ), гр.23/гр.20</t>
  </si>
  <si>
    <t>5а</t>
  </si>
  <si>
    <t>5б</t>
  </si>
  <si>
    <t>для акта</t>
  </si>
  <si>
    <t>22 а</t>
  </si>
  <si>
    <t>ГВС, м3 собств. пом. без ИПУ</t>
  </si>
  <si>
    <t>Сумма подпиточной воды, руб., гр.5а*гр.26</t>
  </si>
  <si>
    <t>Сумма по ГВС, Гкал, руб., гр.32*гр.5б</t>
  </si>
  <si>
    <t>Стоимость 1м3, ГВС, гр.34*/гр.5а</t>
  </si>
  <si>
    <t>10 а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</si>
  <si>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</si>
  <si>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</si>
  <si>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Кол-во человек без ИПУ, население, гр.7-гр.18</t>
  </si>
  <si>
    <t>Сумма по ОДН ГВС население, руб. гр. 10*гр.35</t>
  </si>
  <si>
    <t>Норматив расхода тепловой энергии используемый на подогрев холодной воды гкал/м3</t>
  </si>
  <si>
    <t>Гкал ГВСпо нормативу нежилых помещений гр.21*31</t>
  </si>
  <si>
    <t>Гкал ГВС население ( ВСЕГО Гкал по нормативу на подогрев ХВС - Гкал нежилые помещения)гр.5а*гр.31</t>
  </si>
  <si>
    <t xml:space="preserve">РАСЧЕТ КОММУНАЛЬНЫХ УСЛУГ ПО ГВС за ИЮНЬ  2019 года </t>
  </si>
  <si>
    <t>ВСЕГО ГВС,м3 на проживающих человек без ИПУ по нормативу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</si>
</sst>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174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1" fillId="39" borderId="36" xfId="0" applyFont="1" applyFill="1" applyBorder="1" applyAlignment="1">
      <alignment horizontal="center" vertical="center"/>
    </xf>
    <xf numFmtId="0" fontId="20" fillId="39" borderId="37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8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4" xfId="53" applyNumberFormat="1" applyFont="1" applyFill="1" applyBorder="1" applyAlignment="1">
      <alignment horizontal="center"/>
      <protection/>
    </xf>
    <xf numFmtId="0" fontId="20" fillId="39" borderId="39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4" fontId="0" fillId="39" borderId="0" xfId="0" applyNumberFormat="1" applyFill="1" applyAlignment="1">
      <alignment/>
    </xf>
    <xf numFmtId="0" fontId="17" fillId="39" borderId="10" xfId="0" applyFont="1" applyFill="1" applyBorder="1" applyAlignment="1">
      <alignment horizontal="center" vertical="center"/>
    </xf>
    <xf numFmtId="172" fontId="0" fillId="39" borderId="0" xfId="0" applyNumberFormat="1" applyFill="1" applyAlignment="1">
      <alignment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41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0" fillId="39" borderId="0" xfId="0" applyNumberFormat="1" applyFill="1" applyAlignment="1">
      <alignment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12" fillId="39" borderId="0" xfId="0" applyFont="1" applyFill="1" applyAlignment="1">
      <alignment horizontal="left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9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 wrapText="1"/>
    </xf>
    <xf numFmtId="0" fontId="20" fillId="39" borderId="50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51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9" t="s">
        <v>96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4:15" ht="12.75">
      <c r="N6">
        <v>24.91</v>
      </c>
      <c r="O6">
        <v>210.51</v>
      </c>
    </row>
    <row r="7" spans="1:48" ht="13.5" customHeight="1" thickBot="1">
      <c r="A7" s="245" t="s">
        <v>0</v>
      </c>
      <c r="B7" s="245" t="s">
        <v>1</v>
      </c>
      <c r="C7" s="245" t="s">
        <v>77</v>
      </c>
      <c r="D7" s="250" t="s">
        <v>6</v>
      </c>
      <c r="E7" s="251"/>
      <c r="F7" s="252"/>
      <c r="G7" s="245" t="s">
        <v>59</v>
      </c>
      <c r="H7" s="245" t="s">
        <v>90</v>
      </c>
      <c r="I7" s="12"/>
      <c r="J7" s="253"/>
      <c r="K7" s="253"/>
      <c r="L7" s="253"/>
      <c r="M7" s="268" t="s">
        <v>5</v>
      </c>
      <c r="N7" s="269"/>
      <c r="O7" s="269"/>
      <c r="P7" s="269"/>
      <c r="Q7" s="270"/>
      <c r="R7" s="270"/>
      <c r="S7" s="271"/>
      <c r="T7" s="266" t="s">
        <v>87</v>
      </c>
      <c r="U7" s="263" t="s">
        <v>7</v>
      </c>
      <c r="V7" s="264"/>
      <c r="W7" s="265"/>
      <c r="X7" s="254" t="s">
        <v>11</v>
      </c>
      <c r="Y7" s="255"/>
      <c r="Z7" s="255"/>
      <c r="AA7" s="256"/>
      <c r="AB7" s="256"/>
      <c r="AC7" s="256"/>
      <c r="AD7" s="256"/>
      <c r="AE7" s="257"/>
      <c r="AF7" s="71"/>
      <c r="AG7" s="58"/>
      <c r="AH7" s="58"/>
      <c r="AI7" s="58"/>
      <c r="AJ7" s="97"/>
      <c r="AK7" s="97"/>
      <c r="AL7" s="258" t="s">
        <v>63</v>
      </c>
      <c r="AM7" s="259"/>
      <c r="AN7" s="259"/>
      <c r="AO7" s="259"/>
      <c r="AP7" s="259"/>
      <c r="AQ7" s="260"/>
      <c r="AR7" s="95"/>
      <c r="AS7" s="134"/>
      <c r="AT7" s="247" t="s">
        <v>88</v>
      </c>
      <c r="AU7" s="245" t="s">
        <v>0</v>
      </c>
      <c r="AV7" s="245" t="s">
        <v>1</v>
      </c>
    </row>
    <row r="8" spans="1:48" ht="100.5" customHeight="1">
      <c r="A8" s="246"/>
      <c r="B8" s="246"/>
      <c r="C8" s="246"/>
      <c r="D8" s="12" t="s">
        <v>2</v>
      </c>
      <c r="E8" s="12" t="s">
        <v>3</v>
      </c>
      <c r="F8" s="10" t="s">
        <v>10</v>
      </c>
      <c r="G8" s="246"/>
      <c r="H8" s="24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6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48"/>
      <c r="AU8" s="246"/>
      <c r="AV8" s="24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1" t="s">
        <v>91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90" zoomScaleNormal="90" zoomScalePageLayoutView="0" workbookViewId="0" topLeftCell="S1">
      <selection activeCell="AB26" sqref="AB26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5" width="15.625" style="158" customWidth="1"/>
    <col min="6" max="6" width="11.625" style="158" customWidth="1"/>
    <col min="7" max="7" width="14.25390625" style="158" customWidth="1"/>
    <col min="8" max="9" width="16.25390625" style="158" customWidth="1"/>
    <col min="10" max="10" width="14.00390625" style="158" customWidth="1"/>
    <col min="11" max="11" width="10.875" style="158" customWidth="1"/>
    <col min="12" max="12" width="9.125" style="158" customWidth="1"/>
    <col min="13" max="13" width="18.375" style="158" customWidth="1"/>
    <col min="14" max="14" width="9.625" style="158" customWidth="1"/>
    <col min="15" max="15" width="11.625" style="158" customWidth="1"/>
    <col min="16" max="16" width="13.125" style="158" customWidth="1"/>
    <col min="17" max="17" width="10.25390625" style="158" customWidth="1"/>
    <col min="18" max="18" width="11.875" style="158" customWidth="1"/>
    <col min="19" max="19" width="11.00390625" style="158" customWidth="1"/>
    <col min="20" max="20" width="10.00390625" style="158" customWidth="1"/>
    <col min="21" max="21" width="11.875" style="158" customWidth="1"/>
    <col min="22" max="22" width="10.25390625" style="158" customWidth="1"/>
    <col min="23" max="23" width="16.125" style="158" customWidth="1"/>
    <col min="24" max="24" width="14.125" style="158" customWidth="1"/>
    <col min="25" max="25" width="19.00390625" style="158" customWidth="1"/>
    <col min="26" max="26" width="12.25390625" style="158" customWidth="1"/>
    <col min="27" max="27" width="14.125" style="158" customWidth="1"/>
    <col min="28" max="28" width="21.125" style="158" customWidth="1"/>
    <col min="29" max="29" width="12.25390625" style="158" customWidth="1"/>
    <col min="30" max="30" width="13.625" style="158" customWidth="1"/>
    <col min="31" max="31" width="12.25390625" style="158" customWidth="1"/>
    <col min="32" max="32" width="11.75390625" style="158" customWidth="1"/>
    <col min="33" max="33" width="12.00390625" style="158" hidden="1" customWidth="1"/>
    <col min="34" max="16384" width="9.125" style="158" customWidth="1"/>
  </cols>
  <sheetData>
    <row r="1" ht="12.75">
      <c r="A1" s="158" t="s">
        <v>105</v>
      </c>
    </row>
    <row r="2" spans="2:33" ht="18">
      <c r="B2" s="272" t="s">
        <v>141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2:33" ht="18">
      <c r="B3" s="272" t="s">
        <v>119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2:33" ht="18.75" thickBot="1">
      <c r="B4" s="162"/>
      <c r="C4" s="282"/>
      <c r="D4" s="282"/>
      <c r="E4" s="199"/>
      <c r="F4" s="199"/>
      <c r="G4" s="199"/>
      <c r="H4" s="199"/>
      <c r="I4" s="199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ht="18" customHeight="1" thickBot="1">
      <c r="A5" s="285" t="s">
        <v>0</v>
      </c>
      <c r="B5" s="277" t="s">
        <v>106</v>
      </c>
      <c r="C5" s="277" t="s">
        <v>97</v>
      </c>
      <c r="D5" s="277" t="s">
        <v>98</v>
      </c>
      <c r="E5" s="277" t="s">
        <v>122</v>
      </c>
      <c r="F5" s="214"/>
      <c r="G5" s="288" t="s">
        <v>5</v>
      </c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</row>
    <row r="6" spans="1:33" ht="33" customHeight="1">
      <c r="A6" s="286"/>
      <c r="B6" s="278"/>
      <c r="C6" s="278"/>
      <c r="D6" s="278"/>
      <c r="E6" s="278"/>
      <c r="F6" s="215"/>
      <c r="G6" s="196" t="s">
        <v>107</v>
      </c>
      <c r="H6" s="196" t="s">
        <v>127</v>
      </c>
      <c r="I6" s="196" t="s">
        <v>127</v>
      </c>
      <c r="J6" s="275" t="s">
        <v>108</v>
      </c>
      <c r="K6" s="275" t="s">
        <v>109</v>
      </c>
      <c r="L6" s="275" t="s">
        <v>110</v>
      </c>
      <c r="M6" s="212"/>
      <c r="N6" s="275" t="s">
        <v>111</v>
      </c>
      <c r="O6" s="212"/>
      <c r="P6" s="212"/>
      <c r="Q6" s="275" t="s">
        <v>112</v>
      </c>
      <c r="R6" s="275" t="s">
        <v>113</v>
      </c>
      <c r="S6" s="191"/>
      <c r="T6" s="275" t="s">
        <v>114</v>
      </c>
      <c r="U6" s="212"/>
      <c r="V6" s="212"/>
      <c r="W6" s="275" t="s">
        <v>142</v>
      </c>
      <c r="X6" s="290" t="s">
        <v>124</v>
      </c>
      <c r="Y6" s="283" t="s">
        <v>1</v>
      </c>
      <c r="Z6" s="279" t="s">
        <v>115</v>
      </c>
      <c r="AA6" s="280"/>
      <c r="AB6" s="280"/>
      <c r="AC6" s="280"/>
      <c r="AD6" s="280"/>
      <c r="AE6" s="280"/>
      <c r="AF6" s="280"/>
      <c r="AG6" s="281"/>
    </row>
    <row r="7" spans="1:33" ht="120" customHeight="1" thickBot="1">
      <c r="A7" s="287"/>
      <c r="B7" s="276"/>
      <c r="C7" s="276"/>
      <c r="D7" s="276"/>
      <c r="E7" s="276"/>
      <c r="F7" s="213" t="s">
        <v>103</v>
      </c>
      <c r="G7" s="197" t="s">
        <v>116</v>
      </c>
      <c r="H7" s="198" t="s">
        <v>135</v>
      </c>
      <c r="I7" s="194" t="s">
        <v>140</v>
      </c>
      <c r="J7" s="276"/>
      <c r="K7" s="276"/>
      <c r="L7" s="276"/>
      <c r="M7" s="213" t="s">
        <v>106</v>
      </c>
      <c r="N7" s="276"/>
      <c r="O7" s="217" t="s">
        <v>137</v>
      </c>
      <c r="P7" s="217" t="s">
        <v>134</v>
      </c>
      <c r="Q7" s="276"/>
      <c r="R7" s="276"/>
      <c r="S7" s="197" t="s">
        <v>136</v>
      </c>
      <c r="T7" s="276"/>
      <c r="U7" s="213" t="s">
        <v>139</v>
      </c>
      <c r="V7" s="213" t="s">
        <v>129</v>
      </c>
      <c r="W7" s="276"/>
      <c r="X7" s="291"/>
      <c r="Y7" s="284"/>
      <c r="Z7" s="192" t="s">
        <v>117</v>
      </c>
      <c r="AA7" s="197" t="s">
        <v>130</v>
      </c>
      <c r="AB7" s="197" t="s">
        <v>138</v>
      </c>
      <c r="AC7" s="197" t="s">
        <v>118</v>
      </c>
      <c r="AD7" s="197" t="s">
        <v>131</v>
      </c>
      <c r="AE7" s="197" t="s">
        <v>123</v>
      </c>
      <c r="AF7" s="183" t="s">
        <v>132</v>
      </c>
      <c r="AG7" s="184" t="s">
        <v>101</v>
      </c>
    </row>
    <row r="8" spans="1:33" ht="16.5" thickBot="1">
      <c r="A8" s="216">
        <v>1</v>
      </c>
      <c r="B8" s="213">
        <v>2</v>
      </c>
      <c r="C8" s="213" t="s">
        <v>99</v>
      </c>
      <c r="D8" s="213" t="s">
        <v>100</v>
      </c>
      <c r="E8" s="213">
        <v>3</v>
      </c>
      <c r="F8" s="213" t="s">
        <v>104</v>
      </c>
      <c r="G8" s="213">
        <v>4</v>
      </c>
      <c r="H8" s="196" t="s">
        <v>125</v>
      </c>
      <c r="I8" s="196" t="s">
        <v>126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133</v>
      </c>
      <c r="P8" s="201">
        <v>11</v>
      </c>
      <c r="Q8" s="201">
        <v>18</v>
      </c>
      <c r="R8" s="186">
        <v>19</v>
      </c>
      <c r="S8" s="186">
        <v>20</v>
      </c>
      <c r="T8" s="186">
        <v>21</v>
      </c>
      <c r="U8" s="186">
        <v>22</v>
      </c>
      <c r="V8" s="186" t="s">
        <v>128</v>
      </c>
      <c r="W8" s="186">
        <v>23</v>
      </c>
      <c r="X8" s="187">
        <v>24</v>
      </c>
      <c r="Y8" s="188">
        <v>25</v>
      </c>
      <c r="Z8" s="189">
        <v>26</v>
      </c>
      <c r="AA8" s="186">
        <v>27</v>
      </c>
      <c r="AB8" s="186">
        <v>31</v>
      </c>
      <c r="AC8" s="186">
        <v>32</v>
      </c>
      <c r="AD8" s="186">
        <v>33</v>
      </c>
      <c r="AE8" s="186">
        <v>34</v>
      </c>
      <c r="AF8" s="188">
        <v>35</v>
      </c>
      <c r="AG8" s="190">
        <v>25</v>
      </c>
    </row>
    <row r="9" spans="1:33" ht="17.25" customHeight="1">
      <c r="A9" s="170">
        <v>1</v>
      </c>
      <c r="B9" s="174" t="s">
        <v>13</v>
      </c>
      <c r="C9" s="175">
        <v>3171.7</v>
      </c>
      <c r="D9" s="176">
        <v>370.2</v>
      </c>
      <c r="E9" s="172">
        <f aca="true" t="shared" si="0" ref="E9:E16">C9+D9</f>
        <v>3541.9</v>
      </c>
      <c r="F9" s="218">
        <v>255.51</v>
      </c>
      <c r="G9" s="172">
        <f aca="true" t="shared" si="1" ref="G9:G15">F9*1.022</f>
        <v>261.13</v>
      </c>
      <c r="H9" s="193">
        <f aca="true" t="shared" si="2" ref="H9:H15">G9-T9</f>
        <v>258.168</v>
      </c>
      <c r="I9" s="193">
        <f aca="true" t="shared" si="3" ref="I9:I16">H9*AB9</f>
        <v>17.486</v>
      </c>
      <c r="J9" s="178">
        <v>111</v>
      </c>
      <c r="K9" s="219">
        <v>0.033</v>
      </c>
      <c r="L9" s="179">
        <v>319.6</v>
      </c>
      <c r="M9" s="174" t="s">
        <v>13</v>
      </c>
      <c r="N9" s="176">
        <f>K9*L9</f>
        <v>10.55</v>
      </c>
      <c r="O9" s="176">
        <f aca="true" t="shared" si="4" ref="O9:O16">N9*AF9</f>
        <v>1197.85</v>
      </c>
      <c r="P9" s="177">
        <f>O9/E9</f>
        <v>0.34</v>
      </c>
      <c r="Q9" s="202">
        <v>102</v>
      </c>
      <c r="R9" s="200">
        <v>190.79</v>
      </c>
      <c r="S9" s="171">
        <f aca="true" t="shared" si="5" ref="S9:S15">J9-Q9</f>
        <v>9</v>
      </c>
      <c r="T9" s="170">
        <v>2.962</v>
      </c>
      <c r="U9" s="220">
        <f>T9*AB9</f>
        <v>0.201</v>
      </c>
      <c r="V9" s="172">
        <v>8.4</v>
      </c>
      <c r="W9" s="172">
        <v>37.8</v>
      </c>
      <c r="X9" s="173">
        <f>W9/S9</f>
        <v>4.2</v>
      </c>
      <c r="Y9" s="180" t="s">
        <v>13</v>
      </c>
      <c r="Z9" s="221">
        <v>16.34</v>
      </c>
      <c r="AA9" s="172">
        <f>H9*Z9</f>
        <v>4218.47</v>
      </c>
      <c r="AB9" s="207">
        <v>0.06773</v>
      </c>
      <c r="AC9" s="172">
        <v>1435.09</v>
      </c>
      <c r="AD9" s="172">
        <f aca="true" t="shared" si="6" ref="AD9:AD16">I9*AC9</f>
        <v>25093.98</v>
      </c>
      <c r="AE9" s="172">
        <f aca="true" t="shared" si="7" ref="AE9:AE16">AA9+AD9</f>
        <v>29312.45</v>
      </c>
      <c r="AF9" s="203">
        <f aca="true" t="shared" si="8" ref="AF9:AF16">AE9/H9</f>
        <v>113.54</v>
      </c>
      <c r="AG9" s="181" t="e">
        <f>AE9/#REF!</f>
        <v>#REF!</v>
      </c>
    </row>
    <row r="10" spans="1:33" ht="15">
      <c r="A10" s="170">
        <v>2</v>
      </c>
      <c r="B10" s="174" t="s">
        <v>15</v>
      </c>
      <c r="C10" s="175">
        <v>3326.2</v>
      </c>
      <c r="D10" s="176">
        <v>215.5</v>
      </c>
      <c r="E10" s="172">
        <f t="shared" si="0"/>
        <v>3541.7</v>
      </c>
      <c r="F10" s="218">
        <v>195.92</v>
      </c>
      <c r="G10" s="172">
        <f t="shared" si="1"/>
        <v>200.23</v>
      </c>
      <c r="H10" s="193">
        <f t="shared" si="2"/>
        <v>184.618</v>
      </c>
      <c r="I10" s="193">
        <f t="shared" si="3"/>
        <v>12.504</v>
      </c>
      <c r="J10" s="178">
        <v>144</v>
      </c>
      <c r="K10" s="219">
        <v>0.033</v>
      </c>
      <c r="L10" s="179">
        <v>410</v>
      </c>
      <c r="M10" s="174" t="s">
        <v>15</v>
      </c>
      <c r="N10" s="176">
        <f aca="true" t="shared" si="9" ref="N10:N16">K10*L10</f>
        <v>13.53</v>
      </c>
      <c r="O10" s="176">
        <f t="shared" si="4"/>
        <v>1536.2</v>
      </c>
      <c r="P10" s="177">
        <f aca="true" t="shared" si="10" ref="P10:P15">O10/E10</f>
        <v>0.43</v>
      </c>
      <c r="Q10" s="202">
        <v>123</v>
      </c>
      <c r="R10" s="200">
        <v>163.45</v>
      </c>
      <c r="S10" s="171">
        <f t="shared" si="5"/>
        <v>21</v>
      </c>
      <c r="T10" s="170">
        <v>15.612</v>
      </c>
      <c r="U10" s="220">
        <f>T10*AB10</f>
        <v>1.057</v>
      </c>
      <c r="V10" s="172">
        <v>0</v>
      </c>
      <c r="W10" s="172">
        <v>88.2</v>
      </c>
      <c r="X10" s="173">
        <f aca="true" t="shared" si="11" ref="X9:X15">W10/S10</f>
        <v>4.2</v>
      </c>
      <c r="Y10" s="180" t="s">
        <v>15</v>
      </c>
      <c r="Z10" s="221">
        <v>16.34</v>
      </c>
      <c r="AA10" s="172">
        <f aca="true" t="shared" si="12" ref="AA9:AA16">H10*Z10</f>
        <v>3016.66</v>
      </c>
      <c r="AB10" s="207">
        <v>0.06773</v>
      </c>
      <c r="AC10" s="172">
        <v>1435.09</v>
      </c>
      <c r="AD10" s="172">
        <f t="shared" si="6"/>
        <v>17944.37</v>
      </c>
      <c r="AE10" s="172">
        <f t="shared" si="7"/>
        <v>20961.03</v>
      </c>
      <c r="AF10" s="203">
        <f t="shared" si="8"/>
        <v>113.54</v>
      </c>
      <c r="AG10" s="181" t="e">
        <f>AE10/#REF!</f>
        <v>#REF!</v>
      </c>
    </row>
    <row r="11" spans="1:33" ht="15">
      <c r="A11" s="170">
        <v>3</v>
      </c>
      <c r="B11" s="174" t="s">
        <v>18</v>
      </c>
      <c r="C11" s="175">
        <v>3407.9</v>
      </c>
      <c r="D11" s="176">
        <v>41.3</v>
      </c>
      <c r="E11" s="172">
        <f t="shared" si="0"/>
        <v>3449.2</v>
      </c>
      <c r="F11" s="218">
        <v>237.57</v>
      </c>
      <c r="G11" s="172">
        <f t="shared" si="1"/>
        <v>242.8</v>
      </c>
      <c r="H11" s="193">
        <f t="shared" si="2"/>
        <v>242.676</v>
      </c>
      <c r="I11" s="193">
        <f t="shared" si="3"/>
        <v>16.436</v>
      </c>
      <c r="J11" s="178">
        <v>134</v>
      </c>
      <c r="K11" s="219">
        <v>0.033</v>
      </c>
      <c r="L11" s="179">
        <v>324</v>
      </c>
      <c r="M11" s="174" t="s">
        <v>18</v>
      </c>
      <c r="N11" s="176">
        <f t="shared" si="9"/>
        <v>10.69</v>
      </c>
      <c r="O11" s="176">
        <f t="shared" si="4"/>
        <v>1213.74</v>
      </c>
      <c r="P11" s="177">
        <f t="shared" si="10"/>
        <v>0.35</v>
      </c>
      <c r="Q11" s="202">
        <v>117</v>
      </c>
      <c r="R11" s="200">
        <v>227.22</v>
      </c>
      <c r="S11" s="171">
        <f t="shared" si="5"/>
        <v>17</v>
      </c>
      <c r="T11" s="170">
        <v>0.124</v>
      </c>
      <c r="U11" s="220">
        <f>T11*AB11</f>
        <v>0.008</v>
      </c>
      <c r="V11" s="172">
        <v>25.2</v>
      </c>
      <c r="W11" s="172">
        <v>71.4</v>
      </c>
      <c r="X11" s="173">
        <f t="shared" si="11"/>
        <v>4.2</v>
      </c>
      <c r="Y11" s="180" t="s">
        <v>18</v>
      </c>
      <c r="Z11" s="221">
        <v>16.34</v>
      </c>
      <c r="AA11" s="172">
        <f t="shared" si="12"/>
        <v>3965.33</v>
      </c>
      <c r="AB11" s="207">
        <v>0.06773</v>
      </c>
      <c r="AC11" s="172">
        <v>1435.09</v>
      </c>
      <c r="AD11" s="172">
        <f t="shared" si="6"/>
        <v>23587.14</v>
      </c>
      <c r="AE11" s="172">
        <f t="shared" si="7"/>
        <v>27552.47</v>
      </c>
      <c r="AF11" s="203">
        <f t="shared" si="8"/>
        <v>113.54</v>
      </c>
      <c r="AG11" s="181" t="e">
        <f>AE11/#REF!</f>
        <v>#REF!</v>
      </c>
    </row>
    <row r="12" spans="1:33" ht="15" customHeight="1">
      <c r="A12" s="170">
        <v>4</v>
      </c>
      <c r="B12" s="174" t="s">
        <v>30</v>
      </c>
      <c r="C12" s="175">
        <v>3455.2</v>
      </c>
      <c r="D12" s="176"/>
      <c r="E12" s="172">
        <f t="shared" si="0"/>
        <v>3455.2</v>
      </c>
      <c r="F12" s="218">
        <v>251.48</v>
      </c>
      <c r="G12" s="172">
        <f t="shared" si="1"/>
        <v>257.01</v>
      </c>
      <c r="H12" s="193">
        <f t="shared" si="2"/>
        <v>257.01</v>
      </c>
      <c r="I12" s="193">
        <f t="shared" si="3"/>
        <v>17.407</v>
      </c>
      <c r="J12" s="178">
        <v>124</v>
      </c>
      <c r="K12" s="219">
        <v>0.033</v>
      </c>
      <c r="L12" s="179">
        <v>305.6</v>
      </c>
      <c r="M12" s="174" t="s">
        <v>30</v>
      </c>
      <c r="N12" s="176">
        <f t="shared" si="9"/>
        <v>10.08</v>
      </c>
      <c r="O12" s="176">
        <f t="shared" si="4"/>
        <v>1144.48</v>
      </c>
      <c r="P12" s="177">
        <f t="shared" si="10"/>
        <v>0.33</v>
      </c>
      <c r="Q12" s="202">
        <v>113</v>
      </c>
      <c r="R12" s="200">
        <v>164.72</v>
      </c>
      <c r="S12" s="171">
        <f t="shared" si="5"/>
        <v>11</v>
      </c>
      <c r="T12" s="170"/>
      <c r="U12" s="220"/>
      <c r="V12" s="172">
        <v>16.8</v>
      </c>
      <c r="W12" s="172">
        <v>46.2</v>
      </c>
      <c r="X12" s="173">
        <f t="shared" si="11"/>
        <v>4.2</v>
      </c>
      <c r="Y12" s="180" t="s">
        <v>30</v>
      </c>
      <c r="Z12" s="221">
        <v>16.34</v>
      </c>
      <c r="AA12" s="172">
        <f t="shared" si="12"/>
        <v>4199.54</v>
      </c>
      <c r="AB12" s="207">
        <v>0.06773</v>
      </c>
      <c r="AC12" s="172">
        <v>1435.09</v>
      </c>
      <c r="AD12" s="172">
        <f t="shared" si="6"/>
        <v>24980.61</v>
      </c>
      <c r="AE12" s="172">
        <f t="shared" si="7"/>
        <v>29180.15</v>
      </c>
      <c r="AF12" s="203">
        <f t="shared" si="8"/>
        <v>113.54</v>
      </c>
      <c r="AG12" s="181" t="e">
        <f>AE12/#REF!</f>
        <v>#REF!</v>
      </c>
    </row>
    <row r="13" spans="1:33" s="165" customFormat="1" ht="15">
      <c r="A13" s="170">
        <v>5</v>
      </c>
      <c r="B13" s="174" t="s">
        <v>46</v>
      </c>
      <c r="C13" s="175">
        <v>3305.6</v>
      </c>
      <c r="D13" s="176">
        <v>19.3</v>
      </c>
      <c r="E13" s="172">
        <f t="shared" si="0"/>
        <v>3324.9</v>
      </c>
      <c r="F13" s="218">
        <v>180.07</v>
      </c>
      <c r="G13" s="172">
        <f t="shared" si="1"/>
        <v>184.03</v>
      </c>
      <c r="H13" s="193">
        <f t="shared" si="2"/>
        <v>184.03</v>
      </c>
      <c r="I13" s="193">
        <f t="shared" si="3"/>
        <v>12.464</v>
      </c>
      <c r="J13" s="178">
        <v>152</v>
      </c>
      <c r="K13" s="219">
        <v>0.023</v>
      </c>
      <c r="L13" s="179">
        <v>448.7</v>
      </c>
      <c r="M13" s="174" t="s">
        <v>46</v>
      </c>
      <c r="N13" s="176">
        <f t="shared" si="9"/>
        <v>10.32</v>
      </c>
      <c r="O13" s="176">
        <f t="shared" si="4"/>
        <v>1171.73</v>
      </c>
      <c r="P13" s="177">
        <f t="shared" si="10"/>
        <v>0.35</v>
      </c>
      <c r="Q13" s="202">
        <v>145</v>
      </c>
      <c r="R13" s="200">
        <v>181.33</v>
      </c>
      <c r="S13" s="171">
        <f t="shared" si="5"/>
        <v>7</v>
      </c>
      <c r="T13" s="193">
        <v>0</v>
      </c>
      <c r="U13" s="220">
        <f>T13*AB13</f>
        <v>0</v>
      </c>
      <c r="V13" s="172">
        <v>16.8</v>
      </c>
      <c r="W13" s="172">
        <v>29.4</v>
      </c>
      <c r="X13" s="173">
        <f t="shared" si="11"/>
        <v>4.2</v>
      </c>
      <c r="Y13" s="180" t="s">
        <v>46</v>
      </c>
      <c r="Z13" s="221">
        <v>16.34</v>
      </c>
      <c r="AA13" s="172">
        <f t="shared" si="12"/>
        <v>3007.05</v>
      </c>
      <c r="AB13" s="207">
        <v>0.06773</v>
      </c>
      <c r="AC13" s="172">
        <v>1435.09</v>
      </c>
      <c r="AD13" s="172">
        <f t="shared" si="6"/>
        <v>17886.96</v>
      </c>
      <c r="AE13" s="172">
        <f t="shared" si="7"/>
        <v>20894.01</v>
      </c>
      <c r="AF13" s="203">
        <f t="shared" si="8"/>
        <v>113.54</v>
      </c>
      <c r="AG13" s="181" t="e">
        <f>AE13/#REF!</f>
        <v>#REF!</v>
      </c>
    </row>
    <row r="14" spans="1:33" ht="15">
      <c r="A14" s="170">
        <v>6</v>
      </c>
      <c r="B14" s="174" t="s">
        <v>47</v>
      </c>
      <c r="C14" s="175">
        <v>3301.3</v>
      </c>
      <c r="D14" s="176">
        <v>19.1</v>
      </c>
      <c r="E14" s="172">
        <f t="shared" si="0"/>
        <v>3320.4</v>
      </c>
      <c r="F14" s="218">
        <v>255.68</v>
      </c>
      <c r="G14" s="172">
        <f t="shared" si="1"/>
        <v>261.3</v>
      </c>
      <c r="H14" s="193">
        <f t="shared" si="2"/>
        <v>194.071</v>
      </c>
      <c r="I14" s="193">
        <f t="shared" si="3"/>
        <v>13.144</v>
      </c>
      <c r="J14" s="178">
        <v>122</v>
      </c>
      <c r="K14" s="219">
        <v>0.023</v>
      </c>
      <c r="L14" s="179">
        <v>437</v>
      </c>
      <c r="M14" s="174" t="s">
        <v>47</v>
      </c>
      <c r="N14" s="176">
        <f t="shared" si="9"/>
        <v>10.05</v>
      </c>
      <c r="O14" s="176">
        <f t="shared" si="4"/>
        <v>1141.08</v>
      </c>
      <c r="P14" s="177">
        <f t="shared" si="10"/>
        <v>0.34</v>
      </c>
      <c r="Q14" s="202">
        <v>121</v>
      </c>
      <c r="R14" s="200">
        <v>161.11</v>
      </c>
      <c r="S14" s="171">
        <f t="shared" si="5"/>
        <v>1</v>
      </c>
      <c r="T14" s="170">
        <v>67.229</v>
      </c>
      <c r="U14" s="220">
        <f>T14*AB14</f>
        <v>4.553</v>
      </c>
      <c r="V14" s="172">
        <v>0</v>
      </c>
      <c r="W14" s="172">
        <v>4.2</v>
      </c>
      <c r="X14" s="173">
        <f t="shared" si="11"/>
        <v>4.2</v>
      </c>
      <c r="Y14" s="180" t="s">
        <v>47</v>
      </c>
      <c r="Z14" s="221">
        <v>16.34</v>
      </c>
      <c r="AA14" s="172">
        <f t="shared" si="12"/>
        <v>3171.12</v>
      </c>
      <c r="AB14" s="207">
        <v>0.06773</v>
      </c>
      <c r="AC14" s="172">
        <v>1435.09</v>
      </c>
      <c r="AD14" s="172">
        <f t="shared" si="6"/>
        <v>18862.82</v>
      </c>
      <c r="AE14" s="172">
        <f t="shared" si="7"/>
        <v>22033.94</v>
      </c>
      <c r="AF14" s="203">
        <f t="shared" si="8"/>
        <v>113.54</v>
      </c>
      <c r="AG14" s="181" t="e">
        <f>AE14/#REF!</f>
        <v>#REF!</v>
      </c>
    </row>
    <row r="15" spans="1:33" ht="15">
      <c r="A15" s="210">
        <v>7</v>
      </c>
      <c r="B15" s="204" t="s">
        <v>51</v>
      </c>
      <c r="C15" s="175">
        <v>3037.7</v>
      </c>
      <c r="D15" s="176">
        <v>142.6</v>
      </c>
      <c r="E15" s="172">
        <f t="shared" si="0"/>
        <v>3180.3</v>
      </c>
      <c r="F15" s="218">
        <v>197.19</v>
      </c>
      <c r="G15" s="172">
        <f t="shared" si="1"/>
        <v>201.53</v>
      </c>
      <c r="H15" s="193">
        <f t="shared" si="2"/>
        <v>201.174</v>
      </c>
      <c r="I15" s="193">
        <f t="shared" si="3"/>
        <v>13.626</v>
      </c>
      <c r="J15" s="178">
        <v>119</v>
      </c>
      <c r="K15" s="219">
        <v>0.033</v>
      </c>
      <c r="L15" s="179">
        <v>232.5</v>
      </c>
      <c r="M15" s="204" t="s">
        <v>51</v>
      </c>
      <c r="N15" s="176">
        <f t="shared" si="9"/>
        <v>7.67</v>
      </c>
      <c r="O15" s="176">
        <f t="shared" si="4"/>
        <v>870.85</v>
      </c>
      <c r="P15" s="177">
        <f t="shared" si="10"/>
        <v>0.27</v>
      </c>
      <c r="Q15" s="202">
        <v>113</v>
      </c>
      <c r="R15" s="200">
        <v>119.42</v>
      </c>
      <c r="S15" s="171">
        <f t="shared" si="5"/>
        <v>6</v>
      </c>
      <c r="T15" s="170">
        <v>0.356</v>
      </c>
      <c r="U15" s="220">
        <f>T15*AB15</f>
        <v>0.024</v>
      </c>
      <c r="V15" s="172">
        <v>8.4</v>
      </c>
      <c r="W15" s="172">
        <v>25.2</v>
      </c>
      <c r="X15" s="173">
        <f t="shared" si="11"/>
        <v>4.2</v>
      </c>
      <c r="Y15" s="222" t="s">
        <v>51</v>
      </c>
      <c r="Z15" s="221">
        <v>16.34</v>
      </c>
      <c r="AA15" s="172">
        <f t="shared" si="12"/>
        <v>3287.18</v>
      </c>
      <c r="AB15" s="207">
        <v>0.06773</v>
      </c>
      <c r="AC15" s="172">
        <v>1435.09</v>
      </c>
      <c r="AD15" s="172">
        <f t="shared" si="6"/>
        <v>19554.54</v>
      </c>
      <c r="AE15" s="172">
        <f t="shared" si="7"/>
        <v>22841.72</v>
      </c>
      <c r="AF15" s="203">
        <f t="shared" si="8"/>
        <v>113.54</v>
      </c>
      <c r="AG15" s="181" t="e">
        <f>AE15/#REF!</f>
        <v>#REF!</v>
      </c>
    </row>
    <row r="16" spans="1:33" ht="15">
      <c r="A16" s="170">
        <v>8</v>
      </c>
      <c r="B16" s="174" t="s">
        <v>41</v>
      </c>
      <c r="C16" s="177">
        <v>10021.8</v>
      </c>
      <c r="D16" s="177"/>
      <c r="E16" s="172">
        <f t="shared" si="0"/>
        <v>10021.8</v>
      </c>
      <c r="F16" s="223">
        <v>654.4</v>
      </c>
      <c r="G16" s="172">
        <f>F16*1.022</f>
        <v>668.8</v>
      </c>
      <c r="H16" s="193">
        <f>G16-T16</f>
        <v>668.8</v>
      </c>
      <c r="I16" s="193">
        <f t="shared" si="3"/>
        <v>45.298</v>
      </c>
      <c r="J16" s="224">
        <v>389</v>
      </c>
      <c r="K16" s="225">
        <v>0.023</v>
      </c>
      <c r="L16" s="179">
        <v>1819.6</v>
      </c>
      <c r="M16" s="174" t="s">
        <v>41</v>
      </c>
      <c r="N16" s="176">
        <f t="shared" si="9"/>
        <v>41.85</v>
      </c>
      <c r="O16" s="176">
        <f t="shared" si="4"/>
        <v>4751.65</v>
      </c>
      <c r="P16" s="177">
        <f>O16/E16</f>
        <v>0.47</v>
      </c>
      <c r="Q16" s="226">
        <v>371</v>
      </c>
      <c r="R16" s="227">
        <v>520.12</v>
      </c>
      <c r="S16" s="228">
        <f>J16-Q16</f>
        <v>18</v>
      </c>
      <c r="T16" s="229"/>
      <c r="U16" s="220">
        <f>T16*AB16</f>
        <v>0</v>
      </c>
      <c r="V16" s="172">
        <v>8.4</v>
      </c>
      <c r="W16" s="172">
        <v>75.6</v>
      </c>
      <c r="X16" s="173">
        <f>W16/S16</f>
        <v>4.2</v>
      </c>
      <c r="Y16" s="180" t="s">
        <v>41</v>
      </c>
      <c r="Z16" s="221">
        <v>16.34</v>
      </c>
      <c r="AA16" s="172">
        <f t="shared" si="12"/>
        <v>10928.19</v>
      </c>
      <c r="AB16" s="207">
        <v>0.06773</v>
      </c>
      <c r="AC16" s="172">
        <v>1435.09</v>
      </c>
      <c r="AD16" s="172">
        <f t="shared" si="6"/>
        <v>65006.71</v>
      </c>
      <c r="AE16" s="172">
        <f t="shared" si="7"/>
        <v>75934.9</v>
      </c>
      <c r="AF16" s="203">
        <f t="shared" si="8"/>
        <v>113.54</v>
      </c>
      <c r="AG16" s="181" t="e">
        <f>AE16/#REF!</f>
        <v>#REF!</v>
      </c>
    </row>
    <row r="17" spans="1:33" ht="15">
      <c r="A17" s="170"/>
      <c r="B17" s="174"/>
      <c r="C17" s="177"/>
      <c r="D17" s="230"/>
      <c r="E17" s="172"/>
      <c r="F17" s="223"/>
      <c r="G17" s="172"/>
      <c r="H17" s="193"/>
      <c r="I17" s="193"/>
      <c r="J17" s="231" t="s">
        <v>105</v>
      </c>
      <c r="K17" s="225"/>
      <c r="L17" s="179"/>
      <c r="M17" s="174"/>
      <c r="N17" s="176"/>
      <c r="O17" s="176"/>
      <c r="P17" s="177"/>
      <c r="Q17" s="232"/>
      <c r="R17" s="233" t="s">
        <v>105</v>
      </c>
      <c r="S17" s="228"/>
      <c r="T17" s="229"/>
      <c r="U17" s="220"/>
      <c r="V17" s="172"/>
      <c r="W17" s="172"/>
      <c r="X17" s="173"/>
      <c r="Y17" s="180"/>
      <c r="Z17" s="221"/>
      <c r="AA17" s="172"/>
      <c r="AB17" s="207"/>
      <c r="AC17" s="177"/>
      <c r="AD17" s="172"/>
      <c r="AE17" s="172"/>
      <c r="AF17" s="203"/>
      <c r="AG17" s="181"/>
    </row>
    <row r="18" spans="1:33" ht="15">
      <c r="A18" s="170"/>
      <c r="B18" s="205" t="s">
        <v>75</v>
      </c>
      <c r="C18" s="234">
        <f>SUM(C9:C17)</f>
        <v>33027.4</v>
      </c>
      <c r="D18" s="234">
        <f aca="true" t="shared" si="13" ref="D18:J18">SUM(D9:D16)</f>
        <v>808</v>
      </c>
      <c r="E18" s="235">
        <f t="shared" si="13"/>
        <v>33835.4</v>
      </c>
      <c r="F18" s="236">
        <f t="shared" si="13"/>
        <v>2227.82</v>
      </c>
      <c r="G18" s="236">
        <f t="shared" si="13"/>
        <v>2276.83</v>
      </c>
      <c r="H18" s="195">
        <f t="shared" si="13"/>
        <v>2190.547</v>
      </c>
      <c r="I18" s="195">
        <f t="shared" si="13"/>
        <v>148.365</v>
      </c>
      <c r="J18" s="237">
        <f t="shared" si="13"/>
        <v>1295</v>
      </c>
      <c r="K18" s="195"/>
      <c r="L18" s="234">
        <f>SUM(L9:L16)</f>
        <v>4297</v>
      </c>
      <c r="M18" s="205" t="s">
        <v>75</v>
      </c>
      <c r="N18" s="238">
        <f>SUM(N9:N16)</f>
        <v>114.74</v>
      </c>
      <c r="O18" s="238">
        <f>SUM(O9:O17)</f>
        <v>13027.58</v>
      </c>
      <c r="P18" s="177"/>
      <c r="Q18" s="239">
        <f aca="true" t="shared" si="14" ref="Q18:W18">SUM(Q9:Q16)</f>
        <v>1205</v>
      </c>
      <c r="R18" s="240">
        <f t="shared" si="14"/>
        <v>1728.16</v>
      </c>
      <c r="S18" s="239">
        <f t="shared" si="14"/>
        <v>90</v>
      </c>
      <c r="T18" s="195">
        <f t="shared" si="14"/>
        <v>86.283</v>
      </c>
      <c r="U18" s="241">
        <f t="shared" si="14"/>
        <v>5.843</v>
      </c>
      <c r="V18" s="235">
        <f t="shared" si="14"/>
        <v>84</v>
      </c>
      <c r="W18" s="172">
        <f t="shared" si="14"/>
        <v>378</v>
      </c>
      <c r="X18" s="182"/>
      <c r="Y18" s="182"/>
      <c r="Z18" s="182"/>
      <c r="AA18" s="235">
        <f>SUM(AA9:AA16)</f>
        <v>35793.54</v>
      </c>
      <c r="AB18" s="207"/>
      <c r="AC18" s="182"/>
      <c r="AD18" s="235">
        <f>SUM(AD9:AD16)</f>
        <v>212917.13</v>
      </c>
      <c r="AE18" s="235">
        <f>SUM(AE9:AE16)</f>
        <v>248710.67</v>
      </c>
      <c r="AF18" s="203"/>
      <c r="AG18" s="182" t="e">
        <f>SUM(AG16:AG16)</f>
        <v>#REF!</v>
      </c>
    </row>
    <row r="19" spans="5:33" ht="12.75">
      <c r="E19" s="160"/>
      <c r="F19" s="160"/>
      <c r="G19" s="164"/>
      <c r="H19" s="164"/>
      <c r="I19" s="164"/>
      <c r="AG19" s="161"/>
    </row>
    <row r="20" spans="1:33" ht="12.75">
      <c r="A20" s="163"/>
      <c r="B20" s="163"/>
      <c r="C20" s="163"/>
      <c r="D20" s="163"/>
      <c r="E20" s="168"/>
      <c r="F20" s="168"/>
      <c r="G20" s="208"/>
      <c r="H20" s="208"/>
      <c r="I20" s="209"/>
      <c r="J20" s="208"/>
      <c r="K20" s="163"/>
      <c r="L20" s="163"/>
      <c r="M20" s="163"/>
      <c r="N20" s="163"/>
      <c r="O20" s="163"/>
      <c r="P20" s="163"/>
      <c r="Q20" s="163"/>
      <c r="R20" s="242"/>
      <c r="S20" s="163"/>
      <c r="W20" s="211"/>
      <c r="AG20" s="161"/>
    </row>
    <row r="21" spans="1:33" ht="29.25" customHeight="1">
      <c r="A21" s="274" t="s">
        <v>105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159"/>
      <c r="T21" s="159"/>
      <c r="U21" s="159"/>
      <c r="V21" s="159"/>
      <c r="W21" s="211"/>
      <c r="X21" s="159"/>
      <c r="Y21" s="159"/>
      <c r="Z21" s="159"/>
      <c r="AA21" s="159"/>
      <c r="AB21" s="159"/>
      <c r="AC21" s="159"/>
      <c r="AD21" s="159"/>
      <c r="AE21" s="159"/>
      <c r="AF21" s="159"/>
      <c r="AG21" s="243"/>
    </row>
    <row r="22" spans="1:33" ht="12.75">
      <c r="A22" s="166" t="s">
        <v>120</v>
      </c>
      <c r="B22" s="166"/>
      <c r="F22" s="169"/>
      <c r="L22" s="164"/>
      <c r="T22" s="169"/>
      <c r="U22" s="169"/>
      <c r="V22" s="169"/>
      <c r="W22" s="211"/>
      <c r="AB22" s="169"/>
      <c r="AG22" s="161"/>
    </row>
    <row r="23" spans="1:23" ht="12.75">
      <c r="A23" s="167" t="s">
        <v>121</v>
      </c>
      <c r="B23" s="206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44"/>
      <c r="P23" s="244"/>
      <c r="W23" s="211"/>
    </row>
  </sheetData>
  <sheetProtection/>
  <mergeCells count="22">
    <mergeCell ref="A5:A7"/>
    <mergeCell ref="D5:D7"/>
    <mergeCell ref="G5:AG5"/>
    <mergeCell ref="X6:X7"/>
    <mergeCell ref="L6:L7"/>
    <mergeCell ref="Z6:AG6"/>
    <mergeCell ref="C4:D4"/>
    <mergeCell ref="R6:R7"/>
    <mergeCell ref="Y6:Y7"/>
    <mergeCell ref="N6:N7"/>
    <mergeCell ref="K6:K7"/>
    <mergeCell ref="C5:C7"/>
    <mergeCell ref="B3:AG3"/>
    <mergeCell ref="B2:AG2"/>
    <mergeCell ref="C23:N23"/>
    <mergeCell ref="A21:R21"/>
    <mergeCell ref="W6:W7"/>
    <mergeCell ref="T6:T7"/>
    <mergeCell ref="Q6:Q7"/>
    <mergeCell ref="J6:J7"/>
    <mergeCell ref="E5:E7"/>
    <mergeCell ref="B5:B7"/>
  </mergeCells>
  <printOptions/>
  <pageMargins left="0.7874015748031497" right="0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2019-06-18T09:55:10Z</cp:lastPrinted>
  <dcterms:created xsi:type="dcterms:W3CDTF">2007-11-09T11:35:30Z</dcterms:created>
  <dcterms:modified xsi:type="dcterms:W3CDTF">2020-01-09T09:21:11Z</dcterms:modified>
  <cp:category/>
  <cp:version/>
  <cp:contentType/>
  <cp:contentStatus/>
</cp:coreProperties>
</file>