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<sst xmlns="http://schemas.openxmlformats.org/spreadsheetml/2006/main" count="237" uniqueCount="152">
  <si>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</si>
  <si>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</si>
  <si>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</si>
  <si>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</si>
  <si>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</si>
  <si>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</si>
  <si>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</si>
  <si>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</si>
  <si>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</si>
  <si>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</si>
  <si>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</si>
  <si>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</si>
  <si>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</si>
  <si>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</si>
  <si>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</si>
  <si>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</si>
  <si>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</si>
  <si>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</si>
  <si>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</si>
  <si>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</si>
  <si>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</si>
  <si>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</si>
  <si>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</si>
  <si>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</si>
  <si>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</si>
  <si>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</si>
  <si>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</si>
  <si>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</si>
  <si>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</si>
  <si>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</si>
  <si>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</si>
  <si>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</si>
  <si>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</si>
  <si>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</si>
  <si>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</si>
  <si>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</si>
  <si>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</si>
  <si>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</si>
  <si>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</si>
  <si>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</si>
  <si>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</si>
  <si>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</si>
  <si>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</si>
  <si>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</si>
  <si>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</si>
  <si>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</si>
  <si>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</si>
  <si>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</si>
  <si>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</si>
  <si>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</si>
  <si>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</si>
  <si>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</si>
  <si>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</si>
  <si>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</si>
  <si>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</si>
  <si>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</si>
  <si>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</si>
  <si>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</si>
  <si>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</si>
  <si>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</si>
  <si>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</si>
  <si>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</si>
  <si>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</si>
  <si>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</si>
  <si>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</si>
  <si>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</si>
  <si>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</si>
  <si>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</si>
  <si>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</si>
  <si>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</si>
  <si>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</si>
  <si>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</si>
  <si>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</si>
  <si>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</si>
  <si>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</si>
  <si>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</si>
  <si>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</si>
  <si>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</si>
  <si>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</si>
  <si>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</si>
  <si>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</si>
  <si>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</si>
  <si>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</si>
  <si>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</si>
  <si>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</si>
  <si>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</si>
  <si>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</si>
  <si>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</si>
  <si>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</si>
  <si>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</si>
  <si>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</si>
  <si>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</si>
  <si>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</si>
  <si>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</si>
  <si>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</si>
  <si>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</si>
  <si>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</si>
  <si>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</si>
  <si>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</si>
  <si>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</si>
  <si>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</si>
  <si>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</si>
  <si>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</si>
  <si>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</si>
  <si>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</si>
  <si>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</si>
  <si>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</si>
  <si>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</si>
  <si>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</si>
  <si>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</si>
  <si>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</si>
  <si>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</si>
  <si>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</si>
  <si>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</si>
  <si>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</si>
  <si>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</si>
  <si>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</si>
  <si>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</si>
  <si>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</si>
  <si>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</si>
  <si>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</si>
  <si>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</si>
  <si>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</si>
  <si>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</si>
  <si>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</si>
  <si>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</si>
  <si>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Гкал отопления по ОДПУ нежилые помещения,гр.41/гр.3*гр.2.2</t>
  </si>
  <si>
    <t>5а</t>
  </si>
  <si>
    <t>5б</t>
  </si>
  <si>
    <t>для акта</t>
  </si>
  <si>
    <t>ГВС, м3 собств. пом. без ИПУ</t>
  </si>
  <si>
    <t>Стоимость 1м3, ГВС, гр.34*/гр.5а</t>
  </si>
  <si>
    <t>10 а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</si>
  <si>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</si>
  <si>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</si>
  <si>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Норматив расхода тепловой энергии используемый на подогрев холодной воды гкал/м3</t>
  </si>
  <si>
    <t>Гкал ГВС население ( ВСЕГО Гкал по нормативу на подогрев ХВС - Гкал нежилые помещения)гр.5а*гр.31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</si>
  <si>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</si>
  <si>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</si>
  <si>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</si>
  <si>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</si>
  <si>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ВСЕГО ГВС,м3 на проживающих человек без ИПУ, гр.4-гр.10-гр.13-гр.15-гр.17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</si>
  <si>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</si>
  <si>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</si>
  <si>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</si>
  <si>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</si>
  <si>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</si>
  <si>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</si>
  <si>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</si>
  <si>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</si>
  <si>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</si>
  <si>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 xml:space="preserve">РАСЧЕТ КОММУНАЛЬНЫХ УСЛУГ ПО ГВС за МАРТ  2020 года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</si>
</sst>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0" t="s">
        <v>96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4:15" ht="12.75">
      <c r="N6">
        <v>24.91</v>
      </c>
      <c r="O6">
        <v>210.51</v>
      </c>
    </row>
    <row r="7" spans="1:48" ht="13.5" customHeight="1" thickBot="1">
      <c r="A7" s="232" t="s">
        <v>0</v>
      </c>
      <c r="B7" s="232" t="s">
        <v>1</v>
      </c>
      <c r="C7" s="232" t="s">
        <v>77</v>
      </c>
      <c r="D7" s="241" t="s">
        <v>6</v>
      </c>
      <c r="E7" s="242"/>
      <c r="F7" s="243"/>
      <c r="G7" s="232" t="s">
        <v>59</v>
      </c>
      <c r="H7" s="232" t="s">
        <v>90</v>
      </c>
      <c r="I7" s="12"/>
      <c r="J7" s="244"/>
      <c r="K7" s="244"/>
      <c r="L7" s="244"/>
      <c r="M7" s="234" t="s">
        <v>5</v>
      </c>
      <c r="N7" s="235"/>
      <c r="O7" s="235"/>
      <c r="P7" s="235"/>
      <c r="Q7" s="236"/>
      <c r="R7" s="236"/>
      <c r="S7" s="237"/>
      <c r="T7" s="230" t="s">
        <v>87</v>
      </c>
      <c r="U7" s="227" t="s">
        <v>7</v>
      </c>
      <c r="V7" s="228"/>
      <c r="W7" s="229"/>
      <c r="X7" s="218" t="s">
        <v>11</v>
      </c>
      <c r="Y7" s="219"/>
      <c r="Z7" s="219"/>
      <c r="AA7" s="220"/>
      <c r="AB7" s="220"/>
      <c r="AC7" s="220"/>
      <c r="AD7" s="220"/>
      <c r="AE7" s="221"/>
      <c r="AF7" s="71"/>
      <c r="AG7" s="58"/>
      <c r="AH7" s="58"/>
      <c r="AI7" s="58"/>
      <c r="AJ7" s="97"/>
      <c r="AK7" s="97"/>
      <c r="AL7" s="222" t="s">
        <v>63</v>
      </c>
      <c r="AM7" s="223"/>
      <c r="AN7" s="223"/>
      <c r="AO7" s="223"/>
      <c r="AP7" s="223"/>
      <c r="AQ7" s="224"/>
      <c r="AR7" s="95"/>
      <c r="AS7" s="134"/>
      <c r="AT7" s="238" t="s">
        <v>88</v>
      </c>
      <c r="AU7" s="232" t="s">
        <v>0</v>
      </c>
      <c r="AV7" s="232" t="s">
        <v>1</v>
      </c>
    </row>
    <row r="8" spans="1:48" ht="100.5" customHeight="1">
      <c r="A8" s="233"/>
      <c r="B8" s="233"/>
      <c r="C8" s="233"/>
      <c r="D8" s="12" t="s">
        <v>2</v>
      </c>
      <c r="E8" s="12" t="s">
        <v>3</v>
      </c>
      <c r="F8" s="10" t="s">
        <v>10</v>
      </c>
      <c r="G8" s="233"/>
      <c r="H8" s="23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9"/>
      <c r="AU8" s="233"/>
      <c r="AV8" s="23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5" t="s">
        <v>91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2"/>
  <sheetViews>
    <sheetView tabSelected="1" zoomScale="90" zoomScaleNormal="90" zoomScalePageLayoutView="0" workbookViewId="0" topLeftCell="AC1">
      <selection activeCell="AM22" sqref="AM22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875" style="158" customWidth="1"/>
    <col min="22" max="22" width="10.25390625" style="158" customWidth="1"/>
    <col min="23" max="23" width="16.12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34" width="15.625" style="158" customWidth="1"/>
    <col min="35" max="35" width="20.125" style="158" customWidth="1"/>
    <col min="36" max="36" width="13.125" style="158" customWidth="1"/>
    <col min="37" max="37" width="14.00390625" style="158" customWidth="1"/>
    <col min="38" max="38" width="13.625" style="158" customWidth="1"/>
    <col min="39" max="39" width="18.00390625" style="158" customWidth="1"/>
    <col min="40" max="40" width="11.25390625" style="158" hidden="1" customWidth="1"/>
    <col min="41" max="41" width="11.25390625" style="158" customWidth="1"/>
    <col min="42" max="42" width="13.75390625" style="158" customWidth="1"/>
    <col min="43" max="43" width="13.625" style="158" customWidth="1"/>
    <col min="44" max="16384" width="9.125" style="158" customWidth="1"/>
  </cols>
  <sheetData>
    <row r="1" ht="12.75">
      <c r="A1" s="158" t="s">
        <v>107</v>
      </c>
    </row>
    <row r="2" spans="2:33" ht="18">
      <c r="B2" s="263" t="s">
        <v>151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2:33" ht="18">
      <c r="B3" s="263" t="s">
        <v>122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2:33" ht="18.75" thickBot="1">
      <c r="B4" s="162" t="s">
        <v>104</v>
      </c>
      <c r="C4" s="259"/>
      <c r="D4" s="259"/>
      <c r="E4" s="202"/>
      <c r="F4" s="202"/>
      <c r="G4" s="202"/>
      <c r="H4" s="202"/>
      <c r="I4" s="20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49" t="s">
        <v>0</v>
      </c>
      <c r="B5" s="247" t="s">
        <v>108</v>
      </c>
      <c r="C5" s="247" t="s">
        <v>97</v>
      </c>
      <c r="D5" s="247" t="s">
        <v>98</v>
      </c>
      <c r="E5" s="247" t="s">
        <v>125</v>
      </c>
      <c r="F5" s="213"/>
      <c r="G5" s="264" t="s">
        <v>5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  <c r="AI5" s="260" t="s">
        <v>7</v>
      </c>
      <c r="AJ5" s="256"/>
      <c r="AK5" s="256"/>
      <c r="AL5" s="256"/>
      <c r="AM5" s="254" t="s">
        <v>7</v>
      </c>
      <c r="AN5" s="254"/>
      <c r="AO5" s="254"/>
      <c r="AP5" s="254"/>
      <c r="AQ5" s="254"/>
    </row>
    <row r="6" spans="1:43" ht="33" customHeight="1">
      <c r="A6" s="250"/>
      <c r="B6" s="248"/>
      <c r="C6" s="248"/>
      <c r="D6" s="248"/>
      <c r="E6" s="248"/>
      <c r="F6" s="214"/>
      <c r="G6" s="199" t="s">
        <v>109</v>
      </c>
      <c r="H6" s="199" t="s">
        <v>129</v>
      </c>
      <c r="I6" s="199" t="s">
        <v>129</v>
      </c>
      <c r="J6" s="245" t="s">
        <v>110</v>
      </c>
      <c r="K6" s="245" t="s">
        <v>111</v>
      </c>
      <c r="L6" s="245" t="s">
        <v>112</v>
      </c>
      <c r="M6" s="211"/>
      <c r="N6" s="245" t="s">
        <v>113</v>
      </c>
      <c r="O6" s="211"/>
      <c r="P6" s="211"/>
      <c r="Q6" s="245" t="s">
        <v>114</v>
      </c>
      <c r="R6" s="245" t="s">
        <v>115</v>
      </c>
      <c r="S6" s="194"/>
      <c r="T6" s="245" t="s">
        <v>116</v>
      </c>
      <c r="U6" s="211"/>
      <c r="V6" s="211"/>
      <c r="W6" s="245" t="s">
        <v>141</v>
      </c>
      <c r="X6" s="252" t="s">
        <v>142</v>
      </c>
      <c r="Y6" s="261" t="s">
        <v>1</v>
      </c>
      <c r="Z6" s="255" t="s">
        <v>117</v>
      </c>
      <c r="AA6" s="256"/>
      <c r="AB6" s="256"/>
      <c r="AC6" s="256"/>
      <c r="AD6" s="256"/>
      <c r="AE6" s="256"/>
      <c r="AF6" s="256"/>
      <c r="AG6" s="257"/>
      <c r="AH6" s="210"/>
      <c r="AI6" s="258" t="s">
        <v>103</v>
      </c>
      <c r="AJ6" s="258"/>
      <c r="AK6" s="258"/>
      <c r="AL6" s="215"/>
      <c r="AM6" s="215"/>
      <c r="AN6" s="215"/>
      <c r="AO6" s="194"/>
      <c r="AP6" s="194"/>
      <c r="AQ6" s="194"/>
    </row>
    <row r="7" spans="1:43" ht="147.75" customHeight="1" thickBot="1">
      <c r="A7" s="251"/>
      <c r="B7" s="246"/>
      <c r="C7" s="246"/>
      <c r="D7" s="246"/>
      <c r="E7" s="246"/>
      <c r="F7" s="212" t="s">
        <v>105</v>
      </c>
      <c r="G7" s="200" t="s">
        <v>118</v>
      </c>
      <c r="H7" s="201" t="s">
        <v>134</v>
      </c>
      <c r="I7" s="197" t="s">
        <v>136</v>
      </c>
      <c r="J7" s="246"/>
      <c r="K7" s="246"/>
      <c r="L7" s="246"/>
      <c r="M7" s="212" t="s">
        <v>108</v>
      </c>
      <c r="N7" s="246"/>
      <c r="O7" s="217" t="s">
        <v>138</v>
      </c>
      <c r="P7" s="217" t="s">
        <v>133</v>
      </c>
      <c r="Q7" s="246"/>
      <c r="R7" s="246"/>
      <c r="S7" s="200" t="s">
        <v>139</v>
      </c>
      <c r="T7" s="246"/>
      <c r="U7" s="212" t="s">
        <v>140</v>
      </c>
      <c r="V7" s="212" t="s">
        <v>130</v>
      </c>
      <c r="W7" s="246"/>
      <c r="X7" s="253"/>
      <c r="Y7" s="262"/>
      <c r="Z7" s="195" t="s">
        <v>119</v>
      </c>
      <c r="AA7" s="200" t="s">
        <v>143</v>
      </c>
      <c r="AB7" s="200" t="s">
        <v>135</v>
      </c>
      <c r="AC7" s="200" t="s">
        <v>120</v>
      </c>
      <c r="AD7" s="200" t="s">
        <v>144</v>
      </c>
      <c r="AE7" s="200" t="s">
        <v>145</v>
      </c>
      <c r="AF7" s="184" t="s">
        <v>131</v>
      </c>
      <c r="AG7" s="185" t="s">
        <v>101</v>
      </c>
      <c r="AH7" s="267" t="s">
        <v>137</v>
      </c>
      <c r="AI7" s="200" t="s">
        <v>146</v>
      </c>
      <c r="AJ7" s="200" t="s">
        <v>147</v>
      </c>
      <c r="AK7" s="200" t="s">
        <v>126</v>
      </c>
      <c r="AL7" s="186" t="s">
        <v>148</v>
      </c>
      <c r="AM7" s="187" t="s">
        <v>1</v>
      </c>
      <c r="AN7" s="187"/>
      <c r="AO7" s="200" t="s">
        <v>121</v>
      </c>
      <c r="AP7" s="200" t="s">
        <v>149</v>
      </c>
      <c r="AQ7" s="200" t="s">
        <v>150</v>
      </c>
    </row>
    <row r="8" spans="1:43" ht="16.5" thickBot="1">
      <c r="A8" s="216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106</v>
      </c>
      <c r="G8" s="212">
        <v>4</v>
      </c>
      <c r="H8" s="199" t="s">
        <v>127</v>
      </c>
      <c r="I8" s="199" t="s">
        <v>128</v>
      </c>
      <c r="J8" s="188">
        <v>7</v>
      </c>
      <c r="K8" s="189">
        <v>8</v>
      </c>
      <c r="L8" s="189">
        <v>9</v>
      </c>
      <c r="M8" s="189" t="s">
        <v>102</v>
      </c>
      <c r="N8" s="189">
        <v>10</v>
      </c>
      <c r="O8" s="189" t="s">
        <v>132</v>
      </c>
      <c r="P8" s="204">
        <v>11</v>
      </c>
      <c r="Q8" s="204">
        <v>12</v>
      </c>
      <c r="R8" s="189">
        <v>13</v>
      </c>
      <c r="S8" s="189">
        <v>14</v>
      </c>
      <c r="T8" s="189">
        <v>15</v>
      </c>
      <c r="U8" s="189">
        <v>16</v>
      </c>
      <c r="V8" s="189">
        <v>17</v>
      </c>
      <c r="W8" s="189">
        <v>18</v>
      </c>
      <c r="X8" s="190">
        <v>19</v>
      </c>
      <c r="Y8" s="191">
        <v>20</v>
      </c>
      <c r="Z8" s="192">
        <v>21</v>
      </c>
      <c r="AA8" s="189">
        <v>22</v>
      </c>
      <c r="AB8" s="189">
        <v>23</v>
      </c>
      <c r="AC8" s="189">
        <v>24</v>
      </c>
      <c r="AD8" s="189">
        <v>25</v>
      </c>
      <c r="AE8" s="189">
        <v>26</v>
      </c>
      <c r="AF8" s="191">
        <v>27</v>
      </c>
      <c r="AG8" s="193">
        <v>25</v>
      </c>
      <c r="AH8" s="191">
        <v>28</v>
      </c>
      <c r="AI8" s="189">
        <v>29</v>
      </c>
      <c r="AJ8" s="189">
        <v>30</v>
      </c>
      <c r="AK8" s="189">
        <v>31</v>
      </c>
      <c r="AL8" s="189">
        <v>32</v>
      </c>
      <c r="AM8" s="190">
        <v>33</v>
      </c>
      <c r="AN8" s="190"/>
      <c r="AO8" s="189">
        <v>34</v>
      </c>
      <c r="AP8" s="189">
        <v>35</v>
      </c>
      <c r="AQ8" s="189">
        <v>36</v>
      </c>
    </row>
    <row r="9" spans="1:43" ht="15">
      <c r="A9" s="170">
        <v>1</v>
      </c>
      <c r="B9" s="174" t="s">
        <v>18</v>
      </c>
      <c r="C9" s="175">
        <v>3407.9</v>
      </c>
      <c r="D9" s="176">
        <v>41.3</v>
      </c>
      <c r="E9" s="172">
        <f>C9+D9</f>
        <v>3449.2</v>
      </c>
      <c r="F9" s="268">
        <v>181.8</v>
      </c>
      <c r="G9" s="172">
        <f>F9*1.022</f>
        <v>185.8</v>
      </c>
      <c r="H9" s="196">
        <f>G9-T9</f>
        <v>185.551</v>
      </c>
      <c r="I9" s="196">
        <f>H9*AB9</f>
        <v>12.567</v>
      </c>
      <c r="J9" s="178">
        <v>135</v>
      </c>
      <c r="K9" s="269">
        <v>0.033</v>
      </c>
      <c r="L9" s="179">
        <v>324</v>
      </c>
      <c r="M9" s="174" t="s">
        <v>18</v>
      </c>
      <c r="N9" s="176">
        <f>K9*L9</f>
        <v>10.69</v>
      </c>
      <c r="O9" s="176">
        <f>N9*AF9</f>
        <v>1259.5</v>
      </c>
      <c r="P9" s="177">
        <f>O9/E9</f>
        <v>0.37</v>
      </c>
      <c r="Q9" s="205">
        <v>123</v>
      </c>
      <c r="R9" s="203">
        <v>221.7</v>
      </c>
      <c r="S9" s="171">
        <f>J9-Q9</f>
        <v>12</v>
      </c>
      <c r="T9" s="170">
        <v>0.249</v>
      </c>
      <c r="U9" s="270">
        <f>T9*AB9</f>
        <v>0.017</v>
      </c>
      <c r="V9" s="172">
        <v>16.8</v>
      </c>
      <c r="W9" s="172">
        <v>50.4</v>
      </c>
      <c r="X9" s="173">
        <f>W9/S9</f>
        <v>4.2</v>
      </c>
      <c r="Y9" s="180" t="s">
        <v>18</v>
      </c>
      <c r="Z9" s="271">
        <v>18.68</v>
      </c>
      <c r="AA9" s="172">
        <f>H9*Z9</f>
        <v>3466.09</v>
      </c>
      <c r="AB9" s="209">
        <v>0.06773</v>
      </c>
      <c r="AC9" s="172">
        <v>1463.79</v>
      </c>
      <c r="AD9" s="172">
        <f>I9*AC9</f>
        <v>18395.45</v>
      </c>
      <c r="AE9" s="172">
        <f>AA9+AD9</f>
        <v>21861.54</v>
      </c>
      <c r="AF9" s="206">
        <v>117.82</v>
      </c>
      <c r="AG9" s="181" t="e">
        <f>AE9/#REF!</f>
        <v>#REF!</v>
      </c>
      <c r="AH9" s="269">
        <v>91.76</v>
      </c>
      <c r="AI9" s="270">
        <f>AH9-(I9+U9)</f>
        <v>79.176</v>
      </c>
      <c r="AJ9" s="270">
        <f>AI9/E9*C9</f>
        <v>78.228</v>
      </c>
      <c r="AK9" s="270">
        <f>AI9/E9*D9</f>
        <v>0.948</v>
      </c>
      <c r="AL9" s="272">
        <f>AI9/E9</f>
        <v>0.02295</v>
      </c>
      <c r="AM9" s="180" t="s">
        <v>18</v>
      </c>
      <c r="AN9" s="182"/>
      <c r="AO9" s="172">
        <v>1463.79</v>
      </c>
      <c r="AP9" s="172">
        <f>AJ9*AC9</f>
        <v>114509.36</v>
      </c>
      <c r="AQ9" s="177">
        <f>AP9/C9</f>
        <v>33.6</v>
      </c>
    </row>
    <row r="10" spans="1:43" ht="15" customHeight="1">
      <c r="A10" s="170">
        <v>2</v>
      </c>
      <c r="B10" s="174" t="s">
        <v>30</v>
      </c>
      <c r="C10" s="175">
        <v>3455.3</v>
      </c>
      <c r="D10" s="176"/>
      <c r="E10" s="172">
        <f>C10+D10</f>
        <v>3455.3</v>
      </c>
      <c r="F10" s="268">
        <v>214</v>
      </c>
      <c r="G10" s="172">
        <f>F10*1.022</f>
        <v>218.71</v>
      </c>
      <c r="H10" s="196">
        <f>G10-T10</f>
        <v>218.71</v>
      </c>
      <c r="I10" s="196">
        <f>H10*AB10</f>
        <v>14.813</v>
      </c>
      <c r="J10" s="178">
        <v>123</v>
      </c>
      <c r="K10" s="269">
        <v>0.033</v>
      </c>
      <c r="L10" s="179">
        <v>305.6</v>
      </c>
      <c r="M10" s="174" t="s">
        <v>30</v>
      </c>
      <c r="N10" s="176">
        <f>K10*L10</f>
        <v>10.08</v>
      </c>
      <c r="O10" s="176">
        <f>N10*AF10</f>
        <v>1187.63</v>
      </c>
      <c r="P10" s="177">
        <f>O10/E10</f>
        <v>0.34</v>
      </c>
      <c r="Q10" s="205">
        <v>112</v>
      </c>
      <c r="R10" s="203">
        <v>190.76</v>
      </c>
      <c r="S10" s="171">
        <f>J10-Q10</f>
        <v>11</v>
      </c>
      <c r="T10" s="170"/>
      <c r="U10" s="270"/>
      <c r="V10" s="172">
        <v>12.6</v>
      </c>
      <c r="W10" s="172">
        <v>46.2</v>
      </c>
      <c r="X10" s="173">
        <f>W10/S10</f>
        <v>4.2</v>
      </c>
      <c r="Y10" s="180" t="s">
        <v>30</v>
      </c>
      <c r="Z10" s="271">
        <v>18.68</v>
      </c>
      <c r="AA10" s="172">
        <f>H10*Z10</f>
        <v>4085.5</v>
      </c>
      <c r="AB10" s="209">
        <v>0.06773</v>
      </c>
      <c r="AC10" s="172">
        <v>1463.79</v>
      </c>
      <c r="AD10" s="172">
        <f>I10*AC10</f>
        <v>21683.12</v>
      </c>
      <c r="AE10" s="172">
        <f>AA10+AD10</f>
        <v>25768.62</v>
      </c>
      <c r="AF10" s="206">
        <v>117.82</v>
      </c>
      <c r="AG10" s="181" t="e">
        <f>AE10/#REF!</f>
        <v>#REF!</v>
      </c>
      <c r="AH10" s="269">
        <v>91.803</v>
      </c>
      <c r="AI10" s="270">
        <f>AH10-(I10+U10)</f>
        <v>76.99</v>
      </c>
      <c r="AJ10" s="270">
        <f>AI10/E10*C10</f>
        <v>76.99</v>
      </c>
      <c r="AK10" s="270">
        <f>AI10/E10*D10</f>
        <v>0</v>
      </c>
      <c r="AL10" s="272">
        <f>AI10/E10</f>
        <v>0.02228</v>
      </c>
      <c r="AM10" s="180" t="s">
        <v>30</v>
      </c>
      <c r="AN10" s="182"/>
      <c r="AO10" s="172">
        <v>1463.79</v>
      </c>
      <c r="AP10" s="172">
        <f>AJ10*AC10</f>
        <v>112697.19</v>
      </c>
      <c r="AQ10" s="177">
        <f>AP10/C10</f>
        <v>32.62</v>
      </c>
    </row>
    <row r="11" spans="1:43" s="166" customFormat="1" ht="15">
      <c r="A11" s="170">
        <v>3</v>
      </c>
      <c r="B11" s="174" t="s">
        <v>46</v>
      </c>
      <c r="C11" s="175">
        <v>3305.6</v>
      </c>
      <c r="D11" s="176">
        <v>19.3</v>
      </c>
      <c r="E11" s="172">
        <f>C11+D11</f>
        <v>3324.9</v>
      </c>
      <c r="F11" s="268">
        <v>231.6</v>
      </c>
      <c r="G11" s="172">
        <f>F11*1.022</f>
        <v>236.7</v>
      </c>
      <c r="H11" s="196">
        <f>G11-T11</f>
        <v>236.478</v>
      </c>
      <c r="I11" s="196">
        <f>H11*AB11</f>
        <v>16.017</v>
      </c>
      <c r="J11" s="178">
        <v>147</v>
      </c>
      <c r="K11" s="269">
        <v>0.023</v>
      </c>
      <c r="L11" s="179">
        <v>448.7</v>
      </c>
      <c r="M11" s="174" t="s">
        <v>46</v>
      </c>
      <c r="N11" s="176">
        <f>K11*L11</f>
        <v>10.32</v>
      </c>
      <c r="O11" s="176">
        <f>N11*AF11</f>
        <v>1215.9</v>
      </c>
      <c r="P11" s="177">
        <f>O11/E11</f>
        <v>0.37</v>
      </c>
      <c r="Q11" s="205">
        <v>142</v>
      </c>
      <c r="R11" s="203">
        <v>209.68</v>
      </c>
      <c r="S11" s="171">
        <f>J11-Q11</f>
        <v>5</v>
      </c>
      <c r="T11" s="196">
        <v>0.222</v>
      </c>
      <c r="U11" s="270">
        <f>T11*AB11</f>
        <v>0.015</v>
      </c>
      <c r="V11" s="172">
        <v>12.6</v>
      </c>
      <c r="W11" s="172">
        <v>21</v>
      </c>
      <c r="X11" s="173">
        <f>W11/S11</f>
        <v>4.2</v>
      </c>
      <c r="Y11" s="180" t="s">
        <v>46</v>
      </c>
      <c r="Z11" s="271">
        <v>18.68</v>
      </c>
      <c r="AA11" s="172">
        <f>H11*Z11</f>
        <v>4417.41</v>
      </c>
      <c r="AB11" s="209">
        <v>0.06773</v>
      </c>
      <c r="AC11" s="172">
        <v>1463.79</v>
      </c>
      <c r="AD11" s="172">
        <f>I11*AC11</f>
        <v>23445.52</v>
      </c>
      <c r="AE11" s="172">
        <f>AA11+AD11</f>
        <v>27862.93</v>
      </c>
      <c r="AF11" s="206">
        <v>117.82</v>
      </c>
      <c r="AG11" s="181" t="e">
        <f>AE11/#REF!</f>
        <v>#REF!</v>
      </c>
      <c r="AH11" s="269">
        <v>104.648</v>
      </c>
      <c r="AI11" s="270">
        <f>AH11-(I11+U11)</f>
        <v>88.616</v>
      </c>
      <c r="AJ11" s="270">
        <f>AI11/E11*C11</f>
        <v>88.102</v>
      </c>
      <c r="AK11" s="270">
        <f>AI11/E11*D11</f>
        <v>0.514</v>
      </c>
      <c r="AL11" s="272">
        <f>AI11/E11</f>
        <v>0.02665</v>
      </c>
      <c r="AM11" s="180" t="s">
        <v>46</v>
      </c>
      <c r="AN11" s="182"/>
      <c r="AO11" s="172">
        <v>1463.79</v>
      </c>
      <c r="AP11" s="172">
        <f>AJ11*AC11</f>
        <v>128962.83</v>
      </c>
      <c r="AQ11" s="177">
        <f>AP11/C11</f>
        <v>39.01</v>
      </c>
    </row>
    <row r="12" spans="1:43" ht="15">
      <c r="A12" s="170">
        <v>4</v>
      </c>
      <c r="B12" s="174" t="s">
        <v>47</v>
      </c>
      <c r="C12" s="175">
        <v>3300.6</v>
      </c>
      <c r="D12" s="176">
        <v>19.1</v>
      </c>
      <c r="E12" s="172">
        <f>C12+D12</f>
        <v>3319.7</v>
      </c>
      <c r="F12" s="268">
        <v>207.7</v>
      </c>
      <c r="G12" s="172">
        <f>F12*1.022</f>
        <v>212.27</v>
      </c>
      <c r="H12" s="196">
        <f>G12-T12</f>
        <v>211.754</v>
      </c>
      <c r="I12" s="196">
        <f>H12*AB12</f>
        <v>14.342</v>
      </c>
      <c r="J12" s="178">
        <v>120</v>
      </c>
      <c r="K12" s="269">
        <v>0.023</v>
      </c>
      <c r="L12" s="179">
        <v>437</v>
      </c>
      <c r="M12" s="174" t="s">
        <v>47</v>
      </c>
      <c r="N12" s="176">
        <f>K12*L12</f>
        <v>10.05</v>
      </c>
      <c r="O12" s="176">
        <f>N12*AF12</f>
        <v>1184.09</v>
      </c>
      <c r="P12" s="177">
        <f>O12/E12</f>
        <v>0.36</v>
      </c>
      <c r="Q12" s="205">
        <v>119</v>
      </c>
      <c r="R12" s="203">
        <v>144.56</v>
      </c>
      <c r="S12" s="171">
        <f>J12-Q12</f>
        <v>1</v>
      </c>
      <c r="T12" s="170">
        <v>0.516</v>
      </c>
      <c r="U12" s="270">
        <f>T12*AB12</f>
        <v>0.035</v>
      </c>
      <c r="V12" s="172">
        <v>0</v>
      </c>
      <c r="W12" s="172">
        <v>4.2</v>
      </c>
      <c r="X12" s="173">
        <f>W12/S12</f>
        <v>4.2</v>
      </c>
      <c r="Y12" s="180" t="s">
        <v>47</v>
      </c>
      <c r="Z12" s="271">
        <v>18.68</v>
      </c>
      <c r="AA12" s="172">
        <f>H12*Z12</f>
        <v>3955.56</v>
      </c>
      <c r="AB12" s="209">
        <v>0.06773</v>
      </c>
      <c r="AC12" s="172">
        <v>1463.79</v>
      </c>
      <c r="AD12" s="172">
        <f>I12*AC12</f>
        <v>20993.68</v>
      </c>
      <c r="AE12" s="172">
        <f>AA12+AD12</f>
        <v>24949.24</v>
      </c>
      <c r="AF12" s="206">
        <v>117.82</v>
      </c>
      <c r="AG12" s="181" t="e">
        <f>AE12/#REF!</f>
        <v>#REF!</v>
      </c>
      <c r="AH12" s="269">
        <v>97.653</v>
      </c>
      <c r="AI12" s="270">
        <f>AH12-(I12+U12)</f>
        <v>83.276</v>
      </c>
      <c r="AJ12" s="270">
        <f>AI12/E12*C12</f>
        <v>82.797</v>
      </c>
      <c r="AK12" s="270">
        <f>AI12/E12*D12</f>
        <v>0.479</v>
      </c>
      <c r="AL12" s="272">
        <f>AI12/E12</f>
        <v>0.02509</v>
      </c>
      <c r="AM12" s="180" t="s">
        <v>47</v>
      </c>
      <c r="AN12" s="182"/>
      <c r="AO12" s="172">
        <v>1463.79</v>
      </c>
      <c r="AP12" s="172">
        <f>AJ12*AC12</f>
        <v>121197.42</v>
      </c>
      <c r="AQ12" s="177">
        <f>AP12/C12</f>
        <v>36.72</v>
      </c>
    </row>
    <row r="13" spans="1:43" ht="15">
      <c r="A13" s="170">
        <v>5</v>
      </c>
      <c r="B13" s="174" t="s">
        <v>41</v>
      </c>
      <c r="C13" s="177">
        <v>10021.2</v>
      </c>
      <c r="D13" s="177">
        <v>0</v>
      </c>
      <c r="E13" s="172">
        <f>C13+D13</f>
        <v>10021.2</v>
      </c>
      <c r="F13" s="273">
        <v>624.9</v>
      </c>
      <c r="G13" s="172">
        <f>F13*1.022</f>
        <v>638.65</v>
      </c>
      <c r="H13" s="196">
        <f>G13-T13</f>
        <v>638.65</v>
      </c>
      <c r="I13" s="196">
        <f>H13*AB13</f>
        <v>43.256</v>
      </c>
      <c r="J13" s="274">
        <v>391</v>
      </c>
      <c r="K13" s="275">
        <v>0.023</v>
      </c>
      <c r="L13" s="179">
        <v>1819.6</v>
      </c>
      <c r="M13" s="174" t="s">
        <v>41</v>
      </c>
      <c r="N13" s="176">
        <f>K13*L13</f>
        <v>41.85</v>
      </c>
      <c r="O13" s="176">
        <f>N13*AF13</f>
        <v>4930.77</v>
      </c>
      <c r="P13" s="177">
        <f>O13/E13</f>
        <v>0.49</v>
      </c>
      <c r="Q13" s="276">
        <v>374</v>
      </c>
      <c r="R13" s="277">
        <v>573.2</v>
      </c>
      <c r="S13" s="278">
        <f>J13-Q13</f>
        <v>17</v>
      </c>
      <c r="T13" s="279"/>
      <c r="U13" s="270"/>
      <c r="V13" s="172">
        <v>12.6</v>
      </c>
      <c r="W13" s="172">
        <v>71.4</v>
      </c>
      <c r="X13" s="173">
        <f>W13/S13</f>
        <v>4.2</v>
      </c>
      <c r="Y13" s="180" t="s">
        <v>41</v>
      </c>
      <c r="Z13" s="271">
        <v>18.68</v>
      </c>
      <c r="AA13" s="172">
        <f>H13*Z13</f>
        <v>11929.98</v>
      </c>
      <c r="AB13" s="209">
        <v>0.06773</v>
      </c>
      <c r="AC13" s="172">
        <v>1463.79</v>
      </c>
      <c r="AD13" s="172">
        <f>I13*AC13</f>
        <v>63317.7</v>
      </c>
      <c r="AE13" s="172">
        <f>AA13+AD13</f>
        <v>75247.68</v>
      </c>
      <c r="AF13" s="206">
        <v>117.82</v>
      </c>
      <c r="AG13" s="181" t="e">
        <f>AE13/#REF!</f>
        <v>#REF!</v>
      </c>
      <c r="AH13" s="269">
        <v>302.762</v>
      </c>
      <c r="AI13" s="270">
        <f>AH13-(I13+U13)</f>
        <v>259.506</v>
      </c>
      <c r="AJ13" s="270">
        <f>AI13/E13*C13</f>
        <v>259.506</v>
      </c>
      <c r="AK13" s="270">
        <f>AI13/E13*D13</f>
        <v>0</v>
      </c>
      <c r="AL13" s="272">
        <f>AI13/E13</f>
        <v>0.0259</v>
      </c>
      <c r="AM13" s="180" t="s">
        <v>41</v>
      </c>
      <c r="AN13" s="182"/>
      <c r="AO13" s="172">
        <v>1463.79</v>
      </c>
      <c r="AP13" s="172">
        <f>AJ13*AC13</f>
        <v>379862.29</v>
      </c>
      <c r="AQ13" s="177">
        <f>AP13/C13</f>
        <v>37.91</v>
      </c>
    </row>
    <row r="14" spans="1:43" ht="15">
      <c r="A14" s="170"/>
      <c r="B14" s="174"/>
      <c r="C14" s="177"/>
      <c r="D14" s="280"/>
      <c r="E14" s="172"/>
      <c r="F14" s="273"/>
      <c r="G14" s="172"/>
      <c r="H14" s="196"/>
      <c r="I14" s="196"/>
      <c r="J14" s="281" t="s">
        <v>107</v>
      </c>
      <c r="K14" s="275"/>
      <c r="L14" s="179"/>
      <c r="M14" s="174"/>
      <c r="N14" s="176"/>
      <c r="O14" s="176"/>
      <c r="P14" s="177"/>
      <c r="Q14" s="282"/>
      <c r="R14" s="283" t="s">
        <v>107</v>
      </c>
      <c r="S14" s="278"/>
      <c r="T14" s="279"/>
      <c r="U14" s="270"/>
      <c r="V14" s="172"/>
      <c r="W14" s="172"/>
      <c r="X14" s="173"/>
      <c r="Y14" s="180"/>
      <c r="Z14" s="271"/>
      <c r="AA14" s="172"/>
      <c r="AB14" s="209"/>
      <c r="AC14" s="177"/>
      <c r="AD14" s="172"/>
      <c r="AE14" s="172"/>
      <c r="AF14" s="206"/>
      <c r="AG14" s="181"/>
      <c r="AH14" s="269"/>
      <c r="AI14" s="270"/>
      <c r="AJ14" s="270"/>
      <c r="AK14" s="270"/>
      <c r="AL14" s="272"/>
      <c r="AM14" s="180"/>
      <c r="AN14" s="182"/>
      <c r="AO14" s="177"/>
      <c r="AP14" s="172"/>
      <c r="AQ14" s="177"/>
    </row>
    <row r="15" spans="1:43" ht="15">
      <c r="A15" s="170"/>
      <c r="B15" s="207" t="s">
        <v>75</v>
      </c>
      <c r="C15" s="284">
        <f>SUM(C9:C14)</f>
        <v>23490.6</v>
      </c>
      <c r="D15" s="284">
        <f aca="true" t="shared" si="0" ref="D15:J15">SUM(D9:D13)</f>
        <v>79.7</v>
      </c>
      <c r="E15" s="285">
        <f t="shared" si="0"/>
        <v>23570.3</v>
      </c>
      <c r="F15" s="286">
        <f t="shared" si="0"/>
        <v>1460</v>
      </c>
      <c r="G15" s="286">
        <f t="shared" si="0"/>
        <v>1492.13</v>
      </c>
      <c r="H15" s="198">
        <f t="shared" si="0"/>
        <v>1491.143</v>
      </c>
      <c r="I15" s="198">
        <f t="shared" si="0"/>
        <v>100.995</v>
      </c>
      <c r="J15" s="287">
        <f t="shared" si="0"/>
        <v>916</v>
      </c>
      <c r="K15" s="198"/>
      <c r="L15" s="284">
        <f>SUM(L9:L13)</f>
        <v>3334.9</v>
      </c>
      <c r="M15" s="207" t="s">
        <v>75</v>
      </c>
      <c r="N15" s="288">
        <f>SUM(N9:N13)</f>
        <v>82.99</v>
      </c>
      <c r="O15" s="176">
        <f>SUM(O9:O14)</f>
        <v>9777.89</v>
      </c>
      <c r="P15" s="177"/>
      <c r="Q15" s="289">
        <f aca="true" t="shared" si="1" ref="Q15:W15">SUM(Q9:Q13)</f>
        <v>870</v>
      </c>
      <c r="R15" s="290">
        <f t="shared" si="1"/>
        <v>1339.9</v>
      </c>
      <c r="S15" s="289">
        <f t="shared" si="1"/>
        <v>46</v>
      </c>
      <c r="T15" s="198">
        <f t="shared" si="1"/>
        <v>0.987</v>
      </c>
      <c r="U15" s="291">
        <f t="shared" si="1"/>
        <v>0.067</v>
      </c>
      <c r="V15" s="285">
        <f t="shared" si="1"/>
        <v>54.6</v>
      </c>
      <c r="W15" s="172">
        <f t="shared" si="1"/>
        <v>193.2</v>
      </c>
      <c r="X15" s="183"/>
      <c r="Y15" s="183"/>
      <c r="Z15" s="183"/>
      <c r="AA15" s="285">
        <f>SUM(AA9:AA13)</f>
        <v>27854.54</v>
      </c>
      <c r="AB15" s="209"/>
      <c r="AC15" s="183"/>
      <c r="AD15" s="285">
        <f>SUM(AD9:AD13)</f>
        <v>147835.47</v>
      </c>
      <c r="AE15" s="285">
        <f>SUM(AE9:AE13)</f>
        <v>175690.01</v>
      </c>
      <c r="AF15" s="206">
        <f>AE15/H15</f>
        <v>117.82</v>
      </c>
      <c r="AG15" s="183" t="e">
        <f>SUM(AG13:AG13)</f>
        <v>#REF!</v>
      </c>
      <c r="AH15" s="292">
        <f>SUM(AH9:AH13)</f>
        <v>688.626</v>
      </c>
      <c r="AI15" s="291">
        <f>SUM(AI9:AI13)</f>
        <v>587.564</v>
      </c>
      <c r="AJ15" s="291">
        <f>SUM(AJ9:AJ13)</f>
        <v>585.623</v>
      </c>
      <c r="AK15" s="291">
        <f>SUM(AK9:AK13)</f>
        <v>1.941</v>
      </c>
      <c r="AL15" s="272">
        <f>SUM(AL9:AL13)</f>
        <v>0.12287</v>
      </c>
      <c r="AM15" s="183">
        <f>SUM(AM13:AM13)</f>
        <v>0</v>
      </c>
      <c r="AN15" s="183">
        <f>SUM(AN13:AN13)</f>
        <v>0</v>
      </c>
      <c r="AO15" s="183"/>
      <c r="AP15" s="285">
        <f>SUM(AP9:AP13)</f>
        <v>857229.09</v>
      </c>
      <c r="AQ15" s="183">
        <f>SUM(AQ13:AQ13)</f>
        <v>37.9</v>
      </c>
    </row>
    <row r="16" spans="5:43" ht="12.75">
      <c r="E16" s="160"/>
      <c r="F16" s="160"/>
      <c r="G16" s="165"/>
      <c r="H16" s="165"/>
      <c r="I16" s="165"/>
      <c r="J16" s="165"/>
      <c r="AG16" s="161"/>
      <c r="AH16" s="157"/>
      <c r="AI16" s="157"/>
      <c r="AJ16" s="163"/>
      <c r="AK16" s="163"/>
      <c r="AL16" s="157"/>
      <c r="AM16" s="157"/>
      <c r="AN16" s="157"/>
      <c r="AO16" s="157"/>
      <c r="AP16" s="157"/>
      <c r="AQ16" s="157"/>
    </row>
    <row r="17" spans="1:43" ht="46.5" customHeight="1">
      <c r="A17" s="293" t="s">
        <v>107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159"/>
      <c r="T17" s="159"/>
      <c r="U17" s="159"/>
      <c r="V17" s="159"/>
      <c r="W17" s="159" t="s">
        <v>107</v>
      </c>
      <c r="X17" s="159"/>
      <c r="Y17" s="159"/>
      <c r="Z17" s="159"/>
      <c r="AA17" s="159"/>
      <c r="AB17" s="159"/>
      <c r="AC17" s="159"/>
      <c r="AD17" s="159"/>
      <c r="AE17" s="159"/>
      <c r="AF17" s="159"/>
      <c r="AG17" s="294"/>
      <c r="AH17" s="157"/>
      <c r="AI17" s="157"/>
      <c r="AJ17" s="163"/>
      <c r="AK17" s="157"/>
      <c r="AL17" s="157"/>
      <c r="AM17" s="157"/>
      <c r="AN17" s="157"/>
      <c r="AO17" s="157"/>
      <c r="AP17" s="157"/>
      <c r="AQ17" s="157"/>
    </row>
    <row r="18" spans="1:43" ht="12.75">
      <c r="A18" s="167" t="s">
        <v>123</v>
      </c>
      <c r="B18" s="167"/>
      <c r="F18" s="169"/>
      <c r="T18" s="169"/>
      <c r="U18" s="169"/>
      <c r="V18" s="169"/>
      <c r="AB18" s="169"/>
      <c r="AG18" s="161"/>
      <c r="AH18" s="157"/>
      <c r="AI18" s="169"/>
      <c r="AJ18" s="163"/>
      <c r="AK18" s="157"/>
      <c r="AL18" s="157"/>
      <c r="AM18" s="157"/>
      <c r="AN18" s="157"/>
      <c r="AO18" s="157"/>
      <c r="AP18" s="157"/>
      <c r="AQ18" s="157"/>
    </row>
    <row r="19" spans="1:43" ht="12.75">
      <c r="A19" s="168" t="s">
        <v>124</v>
      </c>
      <c r="B19" s="208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6"/>
      <c r="P19" s="296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5">
      <c r="AH20" s="157"/>
      <c r="AI20" s="157"/>
      <c r="AJ20" s="164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34:43" ht="12.75"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34:43" ht="12.75"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34:43" ht="12.75"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</sheetData>
  <sheetProtection/>
  <mergeCells count="25">
    <mergeCell ref="B3:AG3"/>
    <mergeCell ref="B2:AG2"/>
    <mergeCell ref="C19:N19"/>
    <mergeCell ref="A17:R17"/>
    <mergeCell ref="W6:W7"/>
    <mergeCell ref="T6:T7"/>
    <mergeCell ref="Q6:Q7"/>
    <mergeCell ref="J6:J7"/>
    <mergeCell ref="E5:E7"/>
    <mergeCell ref="B5:B7"/>
    <mergeCell ref="Z6:AG6"/>
    <mergeCell ref="AI6:AK6"/>
    <mergeCell ref="C4:D4"/>
    <mergeCell ref="AI5:AL5"/>
    <mergeCell ref="R6:R7"/>
    <mergeCell ref="Y6:Y7"/>
    <mergeCell ref="N6:N7"/>
    <mergeCell ref="K6:K7"/>
    <mergeCell ref="C5:C7"/>
    <mergeCell ref="A5:A7"/>
    <mergeCell ref="D5:D7"/>
    <mergeCell ref="G5:AG5"/>
    <mergeCell ref="X6:X7"/>
    <mergeCell ref="AM5:AQ5"/>
    <mergeCell ref="L6:L7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2020-03-16T07:07:30Z</cp:lastPrinted>
  <dcterms:created xsi:type="dcterms:W3CDTF">2007-11-09T11:35:30Z</dcterms:created>
  <dcterms:modified xsi:type="dcterms:W3CDTF">2020-04-13T10:13:24Z</dcterms:modified>
  <cp:category/>
  <cp:version/>
  <cp:contentType/>
  <cp:contentStatus/>
</cp:coreProperties>
</file>