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<sst xmlns="http://schemas.openxmlformats.org/spreadsheetml/2006/main" count="422" uniqueCount="168">
  <si>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</si>
  <si>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</si>
  <si>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</si>
  <si>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</si>
  <si>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</si>
  <si>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</si>
  <si>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</si>
  <si>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</si>
  <si>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</si>
  <si>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</si>
  <si>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</si>
  <si>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</si>
  <si>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</si>
  <si>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</si>
  <si>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</si>
  <si>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</si>
  <si>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</si>
  <si>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</si>
  <si>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</si>
  <si>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</si>
  <si>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</si>
  <si>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</si>
  <si>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</si>
  <si>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</si>
  <si>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</si>
  <si>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</si>
  <si>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</si>
  <si>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</si>
  <si>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</si>
  <si>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</si>
  <si>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</si>
  <si>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</si>
  <si>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</si>
  <si>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</si>
  <si>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</si>
  <si>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</si>
  <si>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</si>
  <si>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</si>
  <si>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</si>
  <si>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</si>
  <si>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</si>
  <si>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</si>
  <si>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</si>
  <si>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</si>
  <si>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</si>
  <si>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</si>
  <si>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</si>
  <si>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</si>
  <si>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</si>
  <si>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</si>
  <si>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</si>
  <si>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</si>
  <si>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</si>
  <si>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</si>
  <si>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</si>
  <si>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</si>
  <si>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</si>
  <si>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</si>
  <si>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</si>
  <si>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</si>
  <si>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</si>
  <si>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</si>
  <si>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</si>
  <si>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</si>
  <si>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</si>
  <si>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</si>
  <si>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</si>
  <si>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</si>
  <si>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</si>
  <si>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</si>
  <si>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</si>
  <si>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</si>
  <si>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</si>
  <si>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</si>
  <si>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</si>
  <si>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</si>
  <si>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</si>
  <si>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</si>
  <si>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</si>
  <si>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</si>
  <si>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</si>
  <si>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</si>
  <si>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</si>
  <si>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</si>
  <si>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</si>
  <si>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</si>
  <si>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</si>
  <si>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</si>
  <si>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</si>
  <si>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</si>
  <si>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</si>
  <si>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</si>
  <si>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</si>
  <si>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</si>
  <si>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</si>
  <si>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</si>
  <si>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</si>
  <si>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</si>
  <si>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</si>
  <si>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</si>
  <si>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</si>
  <si>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</si>
  <si>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</si>
  <si>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</si>
  <si>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</si>
  <si>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</si>
  <si>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</si>
  <si>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</si>
  <si>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</si>
  <si>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</si>
  <si>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</si>
  <si>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</si>
  <si>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</si>
  <si>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</si>
  <si>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</si>
  <si>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</si>
  <si>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</si>
  <si>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</si>
  <si>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</si>
  <si>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</si>
  <si>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Кол-во человек без ИПУ, население, гр.7-гр.12</t>
  </si>
  <si>
    <t>Стоимость 1м3 подпиточной воды (с НДС).</t>
  </si>
  <si>
    <t xml:space="preserve"> Всего кол-во Гкал по ОДПУ, ГВС (население+ нежилые помещения).</t>
  </si>
  <si>
    <t>Стоимость 1 Гкал, ГВС, руб.</t>
  </si>
  <si>
    <t>Всего количество Гкал отопления, по ОДПУ(население+ нежилые помещения).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</si>
  <si>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</si>
  <si>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</si>
  <si>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</si>
  <si>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</si>
  <si>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Расчет стоимости 1 м3 горячей воды ( нежилые помещения).</t>
  </si>
  <si>
    <t>Общая площадь  жилого дома, м2 (население+нежилые помещения), гр.2.1.+ гр.2.2.</t>
  </si>
  <si>
    <t>Гкал ГВС нежилых помещений гр.21*31</t>
  </si>
  <si>
    <t>Кол-во Гкал на 1 м3 ГВС гр.30/гр.4</t>
  </si>
  <si>
    <t>Всего сумма по ГВС, Гкал+подпиток, руб., гр.27+гр.33</t>
  </si>
  <si>
    <t>Всего сумма по ГВС, Гкал+подпиток нежилые помещения, руб., гр.37+гр.38</t>
  </si>
  <si>
    <t>Гкал отопления по ОДПУ население, гр.41 / гр.3* гр.2.1</t>
  </si>
  <si>
    <t>Гкал отопления по ОДПУ нежилые помещения,гр.41/гр.3*гр.2.2</t>
  </si>
  <si>
    <t>Гкал по отоплению на 1м2 жилого помещения, гр.41/гр.3</t>
  </si>
  <si>
    <t>Сумма по отоплению нежилые, руб.,гр.44*гр.36*гр.2.2</t>
  </si>
  <si>
    <t>Сумма по отоплению для населения, руб.,гр.44*гр.32*гр.2.1</t>
  </si>
  <si>
    <t>Стоимость 1 м2/мес. отопления (население), руб., гр.48/гр.2.1</t>
  </si>
  <si>
    <t>ГВС м3/чел./мес. (на проживающих человек без ИПУ), гр.23/гр.20</t>
  </si>
  <si>
    <t>5а</t>
  </si>
  <si>
    <t>5б</t>
  </si>
  <si>
    <t>для акта</t>
  </si>
  <si>
    <t>22 а</t>
  </si>
  <si>
    <t>ГВС, м3 собств. пом. без ИПУ</t>
  </si>
  <si>
    <t xml:space="preserve">РАСЧЕТ КОММУНАЛЬНЫХ УСЛУГ ПО ГВС за ФЕВРАЛЬ  2017 года </t>
  </si>
  <si>
    <t>Стоимость Гкал ГВС для нежилых помещений, руб., гр.36*гр.22</t>
  </si>
  <si>
    <t>Стоимость подпитка ГВС и для нежилых помещений, руб., гр.26*гр.21</t>
  </si>
  <si>
    <t>Стоимость 1м3, ГВС и нежилые помещения, гр.39/гр.21</t>
  </si>
  <si>
    <t>Сумма подпиточной воды, руб., гр.5а*гр.26</t>
  </si>
  <si>
    <t>Сумма по ГВС, Гкал, руб., гр.32*гр.5б</t>
  </si>
  <si>
    <t>Стоимость 1м3, ГВС, гр.34*/гр.5а</t>
  </si>
  <si>
    <t>10 а</t>
  </si>
  <si>
    <t>Гкал по ГВС+ отопление (население), гр.28+гр.42</t>
  </si>
  <si>
    <t>Гкал по ГВС+ отопление (не жилые помещения)гр. 29+гр.43.</t>
  </si>
  <si>
    <t xml:space="preserve"> Кол-во Гкал по ОДПУ, ГВС (нежилые помещения),(гр.21*гр.31</t>
  </si>
  <si>
    <t>Стоимость ОДН ГВС руб. за м2 населениеи нежилые помещения гр.10а/гр.3</t>
  </si>
  <si>
    <t>ГВС в м3 население (ВСЕГО ГВС м3 по ОДПУ - ГВС нежилые помещения м3) гр.4-гр.21</t>
  </si>
  <si>
    <t>Гкал ГВС население ( ВСЕГО Гкал по ОДПУ - Гкал нежилые помещения)гр.5а*гр.31</t>
  </si>
  <si>
    <t>Добор (перерасчет), м3</t>
  </si>
  <si>
    <t>ИТОГО: ГВС с добором (перерасчет) м3/чел./мес. (на проживающих человек без ИПУ)</t>
  </si>
  <si>
    <t>Сумма по ОДН ГВС население, руб. гр. 10*гр.35</t>
  </si>
  <si>
    <t>ВСЕГО ГВС,м3 на проживающих человек без ИПУ, гр.4-гр.10-гр.19-гр.21-гр.22а</t>
  </si>
  <si>
    <t>Всего Гкал по ГВС+ отопление, гр.50+гр.51</t>
  </si>
  <si>
    <t xml:space="preserve"> Кол-во Гкал по ОДПУ, ГВС ( население), гр.30-гр.28</t>
  </si>
  <si>
    <t>( ПО ФАКТУ 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</si>
</sst>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172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174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174" fontId="0" fillId="39" borderId="0" xfId="0" applyNumberFormat="1" applyFill="1" applyAlignment="1">
      <alignment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33" xfId="53" applyNumberFormat="1" applyFont="1" applyFill="1" applyBorder="1" applyAlignment="1">
      <alignment horizontal="center"/>
      <protection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4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80" fontId="18" fillId="39" borderId="1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20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1" fillId="39" borderId="36" xfId="0" applyFont="1" applyFill="1" applyBorder="1" applyAlignment="1">
      <alignment horizontal="center" vertical="center"/>
    </xf>
    <xf numFmtId="0" fontId="20" fillId="39" borderId="37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8" xfId="0" applyFont="1" applyFill="1" applyBorder="1" applyAlignment="1">
      <alignment horizontal="center" vertical="center" wrapText="1"/>
    </xf>
    <xf numFmtId="0" fontId="20" fillId="39" borderId="16" xfId="0" applyFont="1" applyFill="1" applyBorder="1" applyAlignment="1">
      <alignment horizontal="center" vertical="center" wrapText="1"/>
    </xf>
    <xf numFmtId="192" fontId="17" fillId="39" borderId="19" xfId="0" applyNumberFormat="1" applyFont="1" applyFill="1" applyBorder="1" applyAlignment="1">
      <alignment horizontal="center"/>
    </xf>
    <xf numFmtId="192" fontId="18" fillId="39" borderId="19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/>
    </xf>
    <xf numFmtId="4" fontId="17" fillId="39" borderId="34" xfId="53" applyNumberFormat="1" applyFont="1" applyFill="1" applyBorder="1" applyAlignment="1">
      <alignment horizontal="center"/>
      <protection/>
    </xf>
    <xf numFmtId="0" fontId="20" fillId="39" borderId="39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8" fillId="39" borderId="14" xfId="0" applyNumberFormat="1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37" xfId="0" applyFont="1" applyFill="1" applyBorder="1" applyAlignment="1">
      <alignment horizontal="center" vertical="center" wrapText="1"/>
    </xf>
    <xf numFmtId="0" fontId="21" fillId="39" borderId="37" xfId="0" applyFont="1" applyFill="1" applyBorder="1" applyAlignment="1">
      <alignment horizontal="center" vertical="center"/>
    </xf>
    <xf numFmtId="2" fontId="19" fillId="39" borderId="19" xfId="0" applyNumberFormat="1" applyFont="1" applyFill="1" applyBorder="1" applyAlignment="1">
      <alignment horizontal="center"/>
    </xf>
    <xf numFmtId="0" fontId="17" fillId="39" borderId="14" xfId="0" applyFont="1" applyFill="1" applyBorder="1" applyAlignment="1">
      <alignment horizontal="left"/>
    </xf>
    <xf numFmtId="2" fontId="17" fillId="39" borderId="41" xfId="53" applyNumberFormat="1" applyFont="1" applyFill="1" applyBorder="1" applyAlignment="1">
      <alignment horizontal="center"/>
      <protection/>
    </xf>
    <xf numFmtId="4" fontId="17" fillId="39" borderId="14" xfId="0" applyNumberFormat="1" applyFont="1" applyFill="1" applyBorder="1" applyAlignment="1">
      <alignment horizontal="center"/>
    </xf>
    <xf numFmtId="1" fontId="17" fillId="39" borderId="42" xfId="53" applyNumberFormat="1" applyFont="1" applyFill="1" applyBorder="1" applyAlignment="1">
      <alignment horizontal="center"/>
      <protection/>
    </xf>
    <xf numFmtId="4" fontId="17" fillId="39" borderId="42" xfId="53" applyNumberFormat="1" applyFont="1" applyFill="1" applyBorder="1" applyAlignment="1">
      <alignment horizontal="center"/>
      <protection/>
    </xf>
    <xf numFmtId="3" fontId="17" fillId="39" borderId="14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0" fontId="17" fillId="39" borderId="19" xfId="0" applyFont="1" applyFill="1" applyBorder="1" applyAlignment="1">
      <alignment horizontal="left"/>
    </xf>
    <xf numFmtId="2" fontId="17" fillId="39" borderId="43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7" fillId="39" borderId="43" xfId="0" applyFont="1" applyFill="1" applyBorder="1" applyAlignment="1">
      <alignment/>
    </xf>
    <xf numFmtId="180" fontId="18" fillId="39" borderId="14" xfId="0" applyNumberFormat="1" applyFont="1" applyFill="1" applyBorder="1" applyAlignment="1">
      <alignment horizontal="center"/>
    </xf>
    <xf numFmtId="172" fontId="19" fillId="39" borderId="14" xfId="0" applyNumberFormat="1" applyFont="1" applyFill="1" applyBorder="1" applyAlignment="1">
      <alignment horizontal="center"/>
    </xf>
    <xf numFmtId="1" fontId="17" fillId="39" borderId="34" xfId="52" applyNumberFormat="1" applyFont="1" applyFill="1" applyBorder="1" applyAlignment="1">
      <alignment horizontal="center"/>
      <protection/>
    </xf>
    <xf numFmtId="1" fontId="17" fillId="39" borderId="10" xfId="52" applyNumberFormat="1" applyFont="1" applyFill="1" applyBorder="1" applyAlignment="1">
      <alignment horizontal="center"/>
      <protection/>
    </xf>
    <xf numFmtId="0" fontId="17" fillId="39" borderId="18" xfId="0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 vertical="center"/>
    </xf>
    <xf numFmtId="0" fontId="17" fillId="39" borderId="13" xfId="0" applyFont="1" applyFill="1" applyBorder="1" applyAlignment="1">
      <alignment horizontal="left" vertical="center"/>
    </xf>
    <xf numFmtId="2" fontId="17" fillId="39" borderId="10" xfId="0" applyNumberFormat="1" applyFont="1" applyFill="1" applyBorder="1" applyAlignment="1">
      <alignment horizontal="left"/>
    </xf>
    <xf numFmtId="4" fontId="17" fillId="39" borderId="10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7" fillId="39" borderId="44" xfId="0" applyFont="1" applyFill="1" applyBorder="1" applyAlignment="1">
      <alignment/>
    </xf>
    <xf numFmtId="0" fontId="18" fillId="39" borderId="10" xfId="0" applyFont="1" applyFill="1" applyBorder="1" applyAlignment="1">
      <alignment horizontal="left"/>
    </xf>
    <xf numFmtId="2" fontId="18" fillId="39" borderId="10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39" borderId="19" xfId="0" applyNumberFormat="1" applyFont="1" applyFill="1" applyBorder="1" applyAlignment="1">
      <alignment horizontal="center"/>
    </xf>
    <xf numFmtId="173" fontId="18" fillId="39" borderId="10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2" fontId="18" fillId="39" borderId="10" xfId="0" applyNumberFormat="1" applyFont="1" applyFill="1" applyBorder="1" applyAlignment="1">
      <alignment horizontal="left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0" fontId="18" fillId="39" borderId="13" xfId="0" applyFont="1" applyFill="1" applyBorder="1" applyAlignment="1">
      <alignment horizontal="left"/>
    </xf>
    <xf numFmtId="2" fontId="17" fillId="39" borderId="44" xfId="0" applyNumberFormat="1" applyFont="1" applyFill="1" applyBorder="1" applyAlignment="1">
      <alignment/>
    </xf>
    <xf numFmtId="1" fontId="17" fillId="39" borderId="18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2" fontId="0" fillId="39" borderId="0" xfId="0" applyNumberFormat="1" applyFill="1" applyAlignment="1">
      <alignment/>
    </xf>
    <xf numFmtId="172" fontId="0" fillId="39" borderId="0" xfId="0" applyNumberFormat="1" applyFill="1" applyAlignment="1">
      <alignment/>
    </xf>
    <xf numFmtId="172" fontId="0" fillId="39" borderId="0" xfId="0" applyNumberFormat="1" applyFill="1" applyAlignment="1">
      <alignment/>
    </xf>
    <xf numFmtId="0" fontId="14" fillId="39" borderId="0" xfId="0" applyFont="1" applyFill="1" applyAlignment="1">
      <alignment wrapText="1"/>
    </xf>
    <xf numFmtId="0" fontId="0" fillId="39" borderId="0" xfId="0" applyFont="1" applyFill="1" applyAlignment="1">
      <alignment horizontal="center"/>
    </xf>
    <xf numFmtId="0" fontId="0" fillId="39" borderId="0" xfId="0" applyFill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47" xfId="0" applyFont="1" applyFill="1" applyBorder="1" applyAlignment="1">
      <alignment horizontal="center"/>
    </xf>
    <xf numFmtId="0" fontId="20" fillId="39" borderId="48" xfId="0" applyFont="1" applyFill="1" applyBorder="1" applyAlignment="1">
      <alignment horizontal="center"/>
    </xf>
    <xf numFmtId="0" fontId="20" fillId="39" borderId="49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 vertical="center" wrapText="1"/>
    </xf>
    <xf numFmtId="0" fontId="20" fillId="39" borderId="51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4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0" fillId="39" borderId="55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20" fillId="39" borderId="56" xfId="0" applyFont="1" applyFill="1" applyBorder="1" applyAlignment="1">
      <alignment horizontal="center"/>
    </xf>
    <xf numFmtId="0" fontId="20" fillId="39" borderId="57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58" xfId="0" applyFont="1" applyFill="1" applyBorder="1" applyAlignment="1">
      <alignment horizontal="center"/>
    </xf>
    <xf numFmtId="0" fontId="0" fillId="39" borderId="0" xfId="0" applyFill="1" applyAlignment="1">
      <alignment horizontal="left"/>
    </xf>
    <xf numFmtId="0" fontId="6" fillId="39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303" t="s">
        <v>96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</row>
    <row r="6" spans="14:15" ht="12.75">
      <c r="N6">
        <v>24.91</v>
      </c>
      <c r="O6">
        <v>210.51</v>
      </c>
    </row>
    <row r="7" spans="1:48" ht="13.5" customHeight="1" thickBot="1">
      <c r="A7" s="295" t="s">
        <v>0</v>
      </c>
      <c r="B7" s="295" t="s">
        <v>1</v>
      </c>
      <c r="C7" s="295" t="s">
        <v>77</v>
      </c>
      <c r="D7" s="304" t="s">
        <v>6</v>
      </c>
      <c r="E7" s="305"/>
      <c r="F7" s="306"/>
      <c r="G7" s="295" t="s">
        <v>59</v>
      </c>
      <c r="H7" s="295" t="s">
        <v>90</v>
      </c>
      <c r="I7" s="12"/>
      <c r="J7" s="307"/>
      <c r="K7" s="307"/>
      <c r="L7" s="307"/>
      <c r="M7" s="297" t="s">
        <v>5</v>
      </c>
      <c r="N7" s="298"/>
      <c r="O7" s="298"/>
      <c r="P7" s="298"/>
      <c r="Q7" s="299"/>
      <c r="R7" s="299"/>
      <c r="S7" s="300"/>
      <c r="T7" s="293" t="s">
        <v>87</v>
      </c>
      <c r="U7" s="290" t="s">
        <v>7</v>
      </c>
      <c r="V7" s="291"/>
      <c r="W7" s="292"/>
      <c r="X7" s="281" t="s">
        <v>11</v>
      </c>
      <c r="Y7" s="282"/>
      <c r="Z7" s="282"/>
      <c r="AA7" s="283"/>
      <c r="AB7" s="283"/>
      <c r="AC7" s="283"/>
      <c r="AD7" s="283"/>
      <c r="AE7" s="284"/>
      <c r="AF7" s="71"/>
      <c r="AG7" s="58"/>
      <c r="AH7" s="58"/>
      <c r="AI7" s="58"/>
      <c r="AJ7" s="97"/>
      <c r="AK7" s="97"/>
      <c r="AL7" s="285" t="s">
        <v>63</v>
      </c>
      <c r="AM7" s="286"/>
      <c r="AN7" s="286"/>
      <c r="AO7" s="286"/>
      <c r="AP7" s="286"/>
      <c r="AQ7" s="287"/>
      <c r="AR7" s="95"/>
      <c r="AS7" s="134"/>
      <c r="AT7" s="301" t="s">
        <v>88</v>
      </c>
      <c r="AU7" s="295" t="s">
        <v>0</v>
      </c>
      <c r="AV7" s="295" t="s">
        <v>1</v>
      </c>
    </row>
    <row r="8" spans="1:48" ht="100.5" customHeight="1">
      <c r="A8" s="296"/>
      <c r="B8" s="296"/>
      <c r="C8" s="296"/>
      <c r="D8" s="12" t="s">
        <v>2</v>
      </c>
      <c r="E8" s="12" t="s">
        <v>3</v>
      </c>
      <c r="F8" s="10" t="s">
        <v>10</v>
      </c>
      <c r="G8" s="296"/>
      <c r="H8" s="296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94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302"/>
      <c r="AU8" s="296"/>
      <c r="AV8" s="296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88" t="s">
        <v>91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28"/>
  <sheetViews>
    <sheetView tabSelected="1" zoomScalePageLayoutView="0" workbookViewId="0" topLeftCell="A1">
      <selection activeCell="B3" sqref="B3:AL3"/>
    </sheetView>
  </sheetViews>
  <sheetFormatPr defaultColWidth="9.00390625" defaultRowHeight="12.75"/>
  <cols>
    <col min="1" max="1" width="5.00390625" style="159" customWidth="1"/>
    <col min="2" max="2" width="18.625" style="0" customWidth="1"/>
    <col min="3" max="3" width="13.875" style="0" customWidth="1"/>
    <col min="4" max="4" width="15.875" style="0" customWidth="1"/>
    <col min="5" max="5" width="15.625" style="0" customWidth="1"/>
    <col min="6" max="6" width="11.625" style="159" customWidth="1"/>
    <col min="7" max="7" width="14.25390625" style="196" customWidth="1"/>
    <col min="8" max="9" width="16.25390625" style="159" customWidth="1"/>
    <col min="10" max="10" width="14.00390625" style="0" customWidth="1"/>
    <col min="11" max="11" width="10.875" style="0" customWidth="1"/>
    <col min="12" max="12" width="9.125" style="0" customWidth="1"/>
    <col min="13" max="13" width="18.375" style="0" customWidth="1"/>
    <col min="14" max="14" width="9.625" style="0" customWidth="1"/>
    <col min="15" max="15" width="11.625" style="0" customWidth="1"/>
    <col min="16" max="16" width="13.125" style="0" customWidth="1"/>
    <col min="17" max="17" width="8.75390625" style="159" customWidth="1"/>
    <col min="18" max="18" width="9.25390625" style="0" customWidth="1"/>
    <col min="19" max="19" width="11.00390625" style="0" customWidth="1"/>
    <col min="20" max="20" width="10.00390625" style="159" customWidth="1"/>
    <col min="21" max="22" width="10.25390625" style="159" customWidth="1"/>
    <col min="23" max="23" width="16.125" style="159" customWidth="1"/>
    <col min="24" max="24" width="14.125" style="159" customWidth="1"/>
    <col min="25" max="25" width="15.75390625" style="159" customWidth="1"/>
    <col min="26" max="26" width="18.625" style="159" customWidth="1"/>
    <col min="27" max="27" width="19.00390625" style="0" customWidth="1"/>
    <col min="28" max="28" width="12.25390625" style="0" customWidth="1"/>
    <col min="29" max="29" width="14.125" style="0" customWidth="1"/>
    <col min="30" max="30" width="11.75390625" style="0" customWidth="1"/>
    <col min="31" max="31" width="11.25390625" style="0" customWidth="1"/>
    <col min="32" max="32" width="14.125" style="159" customWidth="1"/>
    <col min="33" max="33" width="16.75390625" style="159" customWidth="1"/>
    <col min="34" max="34" width="12.25390625" style="0" customWidth="1"/>
    <col min="35" max="35" width="13.625" style="0" customWidth="1"/>
    <col min="36" max="36" width="12.25390625" style="0" customWidth="1"/>
    <col min="37" max="37" width="11.75390625" style="0" customWidth="1"/>
    <col min="38" max="38" width="12.00390625" style="0" hidden="1" customWidth="1"/>
    <col min="39" max="39" width="11.25390625" style="0" customWidth="1"/>
    <col min="40" max="40" width="16.25390625" style="0" customWidth="1"/>
    <col min="41" max="41" width="12.875" style="0" customWidth="1"/>
    <col min="42" max="42" width="10.75390625" style="0" customWidth="1"/>
    <col min="43" max="43" width="15.625" style="0" customWidth="1"/>
    <col min="44" max="44" width="14.00390625" style="159" customWidth="1"/>
    <col min="45" max="45" width="13.125" style="0" customWidth="1"/>
    <col min="46" max="46" width="11.00390625" style="0" customWidth="1"/>
    <col min="47" max="47" width="13.625" style="0" customWidth="1"/>
    <col min="48" max="48" width="18.00390625" style="0" customWidth="1"/>
    <col min="49" max="49" width="11.25390625" style="0" hidden="1" customWidth="1"/>
    <col min="50" max="50" width="11.25390625" style="0" customWidth="1"/>
    <col min="51" max="51" width="12.00390625" style="0" customWidth="1"/>
    <col min="52" max="52" width="13.75390625" style="0" customWidth="1"/>
    <col min="53" max="53" width="13.625" style="0" customWidth="1"/>
    <col min="54" max="55" width="12.125" style="159" customWidth="1"/>
    <col min="56" max="56" width="13.125" style="159" customWidth="1"/>
    <col min="57" max="60" width="9.125" style="165" customWidth="1"/>
    <col min="61" max="61" width="11.875" style="165" customWidth="1"/>
    <col min="62" max="62" width="12.25390625" style="165" customWidth="1"/>
    <col min="63" max="65" width="9.125" style="165" customWidth="1"/>
    <col min="66" max="66" width="11.375" style="165" bestFit="1" customWidth="1"/>
    <col min="67" max="67" width="9.375" style="165" bestFit="1" customWidth="1"/>
    <col min="68" max="68" width="11.375" style="165" bestFit="1" customWidth="1"/>
    <col min="69" max="69" width="9.125" style="165" customWidth="1"/>
  </cols>
  <sheetData>
    <row r="1" spans="1:32" s="159" customFormat="1" ht="12.75">
      <c r="A1" s="159" t="s">
        <v>108</v>
      </c>
      <c r="AF1" s="159" t="s">
        <v>108</v>
      </c>
    </row>
    <row r="2" spans="2:41" s="159" customFormat="1" ht="18">
      <c r="B2" s="333" t="s">
        <v>147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</row>
    <row r="3" spans="2:41" s="159" customFormat="1" ht="18">
      <c r="B3" s="333" t="s">
        <v>126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163"/>
      <c r="AN3" s="163"/>
      <c r="AO3" s="163"/>
    </row>
    <row r="4" spans="2:56" s="159" customFormat="1" ht="18.75" thickBot="1">
      <c r="B4" s="163" t="s">
        <v>105</v>
      </c>
      <c r="C4" s="327" t="s">
        <v>167</v>
      </c>
      <c r="D4" s="327"/>
      <c r="E4" s="226"/>
      <c r="F4" s="226"/>
      <c r="G4" s="226"/>
      <c r="H4" s="226"/>
      <c r="I4" s="226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63"/>
      <c r="AN4" s="163"/>
      <c r="AO4" s="163"/>
      <c r="BB4" s="308"/>
      <c r="BC4" s="308"/>
      <c r="BD4" s="308"/>
    </row>
    <row r="5" spans="1:73" s="159" customFormat="1" ht="18" customHeight="1" thickBot="1">
      <c r="A5" s="317" t="s">
        <v>0</v>
      </c>
      <c r="B5" s="312" t="s">
        <v>109</v>
      </c>
      <c r="C5" s="312" t="s">
        <v>98</v>
      </c>
      <c r="D5" s="312" t="s">
        <v>99</v>
      </c>
      <c r="E5" s="312" t="s">
        <v>130</v>
      </c>
      <c r="F5" s="221"/>
      <c r="G5" s="320" t="s">
        <v>5</v>
      </c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2"/>
      <c r="AR5" s="328" t="s">
        <v>7</v>
      </c>
      <c r="AS5" s="315"/>
      <c r="AT5" s="315"/>
      <c r="AU5" s="315"/>
      <c r="AV5" s="331" t="s">
        <v>7</v>
      </c>
      <c r="AW5" s="331"/>
      <c r="AX5" s="331"/>
      <c r="AY5" s="331"/>
      <c r="AZ5" s="331"/>
      <c r="BA5" s="331"/>
      <c r="BB5" s="331"/>
      <c r="BC5" s="331"/>
      <c r="BD5" s="331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</row>
    <row r="6" spans="1:73" s="159" customFormat="1" ht="33" customHeight="1">
      <c r="A6" s="318"/>
      <c r="B6" s="313"/>
      <c r="C6" s="313"/>
      <c r="D6" s="313"/>
      <c r="E6" s="313"/>
      <c r="F6" s="222"/>
      <c r="G6" s="211" t="s">
        <v>110</v>
      </c>
      <c r="H6" s="211" t="s">
        <v>144</v>
      </c>
      <c r="I6" s="211" t="s">
        <v>144</v>
      </c>
      <c r="J6" s="310" t="s">
        <v>111</v>
      </c>
      <c r="K6" s="310" t="s">
        <v>112</v>
      </c>
      <c r="L6" s="310" t="s">
        <v>113</v>
      </c>
      <c r="M6" s="219"/>
      <c r="N6" s="310" t="s">
        <v>114</v>
      </c>
      <c r="O6" s="219"/>
      <c r="P6" s="219"/>
      <c r="Q6" s="310" t="s">
        <v>115</v>
      </c>
      <c r="R6" s="310" t="s">
        <v>116</v>
      </c>
      <c r="S6" s="203"/>
      <c r="T6" s="310" t="s">
        <v>117</v>
      </c>
      <c r="U6" s="219"/>
      <c r="V6" s="219"/>
      <c r="W6" s="310" t="s">
        <v>164</v>
      </c>
      <c r="X6" s="323" t="s">
        <v>141</v>
      </c>
      <c r="Y6" s="227"/>
      <c r="Z6" s="227"/>
      <c r="AA6" s="329" t="s">
        <v>1</v>
      </c>
      <c r="AB6" s="314" t="s">
        <v>118</v>
      </c>
      <c r="AC6" s="315"/>
      <c r="AD6" s="315"/>
      <c r="AE6" s="315"/>
      <c r="AF6" s="315"/>
      <c r="AG6" s="315"/>
      <c r="AH6" s="315"/>
      <c r="AI6" s="315"/>
      <c r="AJ6" s="315"/>
      <c r="AK6" s="315"/>
      <c r="AL6" s="325"/>
      <c r="AM6" s="314" t="s">
        <v>129</v>
      </c>
      <c r="AN6" s="315"/>
      <c r="AO6" s="315"/>
      <c r="AP6" s="315"/>
      <c r="AQ6" s="316"/>
      <c r="AR6" s="326" t="s">
        <v>104</v>
      </c>
      <c r="AS6" s="326"/>
      <c r="AT6" s="326"/>
      <c r="AU6" s="225"/>
      <c r="AV6" s="225"/>
      <c r="AW6" s="225"/>
      <c r="AX6" s="203"/>
      <c r="AY6" s="203"/>
      <c r="AZ6" s="203"/>
      <c r="BA6" s="203"/>
      <c r="BB6" s="203"/>
      <c r="BC6" s="203"/>
      <c r="BD6" s="203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</row>
    <row r="7" spans="1:73" s="159" customFormat="1" ht="132" customHeight="1" thickBot="1">
      <c r="A7" s="319"/>
      <c r="B7" s="311"/>
      <c r="C7" s="311"/>
      <c r="D7" s="311"/>
      <c r="E7" s="311"/>
      <c r="F7" s="220" t="s">
        <v>106</v>
      </c>
      <c r="G7" s="212" t="s">
        <v>119</v>
      </c>
      <c r="H7" s="213" t="s">
        <v>159</v>
      </c>
      <c r="I7" s="209" t="s">
        <v>160</v>
      </c>
      <c r="J7" s="311"/>
      <c r="K7" s="311"/>
      <c r="L7" s="311"/>
      <c r="M7" s="220" t="s">
        <v>109</v>
      </c>
      <c r="N7" s="311"/>
      <c r="O7" s="224" t="s">
        <v>163</v>
      </c>
      <c r="P7" s="224" t="s">
        <v>158</v>
      </c>
      <c r="Q7" s="311"/>
      <c r="R7" s="311"/>
      <c r="S7" s="212" t="s">
        <v>120</v>
      </c>
      <c r="T7" s="311"/>
      <c r="U7" s="220" t="s">
        <v>131</v>
      </c>
      <c r="V7" s="220" t="s">
        <v>146</v>
      </c>
      <c r="W7" s="311"/>
      <c r="X7" s="324"/>
      <c r="Y7" s="228" t="s">
        <v>161</v>
      </c>
      <c r="Z7" s="228" t="s">
        <v>162</v>
      </c>
      <c r="AA7" s="330"/>
      <c r="AB7" s="204" t="s">
        <v>121</v>
      </c>
      <c r="AC7" s="212" t="s">
        <v>151</v>
      </c>
      <c r="AD7" s="212" t="s">
        <v>166</v>
      </c>
      <c r="AE7" s="212" t="s">
        <v>157</v>
      </c>
      <c r="AF7" s="212" t="s">
        <v>122</v>
      </c>
      <c r="AG7" s="212" t="s">
        <v>132</v>
      </c>
      <c r="AH7" s="212" t="s">
        <v>123</v>
      </c>
      <c r="AI7" s="212" t="s">
        <v>152</v>
      </c>
      <c r="AJ7" s="212" t="s">
        <v>133</v>
      </c>
      <c r="AK7" s="192" t="s">
        <v>153</v>
      </c>
      <c r="AL7" s="193" t="s">
        <v>102</v>
      </c>
      <c r="AM7" s="204" t="s">
        <v>123</v>
      </c>
      <c r="AN7" s="212" t="s">
        <v>148</v>
      </c>
      <c r="AO7" s="212" t="s">
        <v>149</v>
      </c>
      <c r="AP7" s="212" t="s">
        <v>134</v>
      </c>
      <c r="AQ7" s="205" t="s">
        <v>150</v>
      </c>
      <c r="AR7" s="212" t="s">
        <v>124</v>
      </c>
      <c r="AS7" s="212" t="s">
        <v>135</v>
      </c>
      <c r="AT7" s="212" t="s">
        <v>136</v>
      </c>
      <c r="AU7" s="194" t="s">
        <v>137</v>
      </c>
      <c r="AV7" s="195" t="s">
        <v>1</v>
      </c>
      <c r="AW7" s="195"/>
      <c r="AX7" s="212" t="s">
        <v>125</v>
      </c>
      <c r="AY7" s="212" t="s">
        <v>138</v>
      </c>
      <c r="AZ7" s="212" t="s">
        <v>139</v>
      </c>
      <c r="BA7" s="212" t="s">
        <v>140</v>
      </c>
      <c r="BB7" s="212" t="s">
        <v>155</v>
      </c>
      <c r="BC7" s="212" t="s">
        <v>156</v>
      </c>
      <c r="BD7" s="212" t="s">
        <v>165</v>
      </c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</row>
    <row r="8" spans="1:73" s="159" customFormat="1" ht="16.5" thickBot="1">
      <c r="A8" s="223">
        <v>1</v>
      </c>
      <c r="B8" s="220">
        <v>2</v>
      </c>
      <c r="C8" s="220" t="s">
        <v>100</v>
      </c>
      <c r="D8" s="220" t="s">
        <v>101</v>
      </c>
      <c r="E8" s="220">
        <v>3</v>
      </c>
      <c r="F8" s="220" t="s">
        <v>107</v>
      </c>
      <c r="G8" s="220">
        <v>4</v>
      </c>
      <c r="H8" s="211" t="s">
        <v>142</v>
      </c>
      <c r="I8" s="211" t="s">
        <v>143</v>
      </c>
      <c r="J8" s="197">
        <v>7</v>
      </c>
      <c r="K8" s="198">
        <v>8</v>
      </c>
      <c r="L8" s="198">
        <v>9</v>
      </c>
      <c r="M8" s="198" t="s">
        <v>103</v>
      </c>
      <c r="N8" s="198">
        <v>10</v>
      </c>
      <c r="O8" s="198" t="s">
        <v>154</v>
      </c>
      <c r="P8" s="216">
        <v>11</v>
      </c>
      <c r="Q8" s="216">
        <v>18</v>
      </c>
      <c r="R8" s="198">
        <v>19</v>
      </c>
      <c r="S8" s="198">
        <v>20</v>
      </c>
      <c r="T8" s="198">
        <v>21</v>
      </c>
      <c r="U8" s="198">
        <v>22</v>
      </c>
      <c r="V8" s="198" t="s">
        <v>145</v>
      </c>
      <c r="W8" s="198">
        <v>23</v>
      </c>
      <c r="X8" s="199">
        <v>24</v>
      </c>
      <c r="Y8" s="229"/>
      <c r="Z8" s="229"/>
      <c r="AA8" s="200">
        <v>25</v>
      </c>
      <c r="AB8" s="201">
        <v>26</v>
      </c>
      <c r="AC8" s="198">
        <v>27</v>
      </c>
      <c r="AD8" s="198">
        <v>28</v>
      </c>
      <c r="AE8" s="198">
        <v>29</v>
      </c>
      <c r="AF8" s="198">
        <v>30</v>
      </c>
      <c r="AG8" s="198">
        <v>31</v>
      </c>
      <c r="AH8" s="198">
        <v>32</v>
      </c>
      <c r="AI8" s="198">
        <v>33</v>
      </c>
      <c r="AJ8" s="198">
        <v>34</v>
      </c>
      <c r="AK8" s="200">
        <v>35</v>
      </c>
      <c r="AL8" s="202">
        <v>25</v>
      </c>
      <c r="AM8" s="201">
        <v>36</v>
      </c>
      <c r="AN8" s="198">
        <v>37</v>
      </c>
      <c r="AO8" s="198">
        <v>38</v>
      </c>
      <c r="AP8" s="200">
        <v>39</v>
      </c>
      <c r="AQ8" s="200">
        <v>40</v>
      </c>
      <c r="AR8" s="198">
        <v>41</v>
      </c>
      <c r="AS8" s="198">
        <v>42</v>
      </c>
      <c r="AT8" s="198">
        <v>43</v>
      </c>
      <c r="AU8" s="198">
        <v>44</v>
      </c>
      <c r="AV8" s="199">
        <v>45</v>
      </c>
      <c r="AW8" s="199"/>
      <c r="AX8" s="198">
        <v>46</v>
      </c>
      <c r="AY8" s="198">
        <v>47</v>
      </c>
      <c r="AZ8" s="198">
        <v>48</v>
      </c>
      <c r="BA8" s="198">
        <v>49</v>
      </c>
      <c r="BB8" s="198">
        <v>50</v>
      </c>
      <c r="BC8" s="198">
        <v>51</v>
      </c>
      <c r="BD8" s="198">
        <v>52</v>
      </c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</row>
    <row r="9" spans="1:73" s="159" customFormat="1" ht="15.75" customHeight="1">
      <c r="A9" s="178">
        <v>1</v>
      </c>
      <c r="B9" s="231" t="s">
        <v>12</v>
      </c>
      <c r="C9" s="232">
        <v>3171.3</v>
      </c>
      <c r="D9" s="183">
        <v>404.4</v>
      </c>
      <c r="E9" s="179">
        <f>C9+D9</f>
        <v>3575.7</v>
      </c>
      <c r="F9" s="233">
        <v>184.4</v>
      </c>
      <c r="G9" s="179">
        <f>F9*1.022</f>
        <v>188.46</v>
      </c>
      <c r="H9" s="208">
        <f>G9-T9</f>
        <v>184.201</v>
      </c>
      <c r="I9" s="208">
        <f>H9*AG9</f>
        <v>12.021</v>
      </c>
      <c r="J9" s="234">
        <v>122</v>
      </c>
      <c r="K9" s="183">
        <v>0.03</v>
      </c>
      <c r="L9" s="183">
        <v>302.8</v>
      </c>
      <c r="M9" s="231" t="s">
        <v>12</v>
      </c>
      <c r="N9" s="183">
        <v>0</v>
      </c>
      <c r="O9" s="183">
        <f>N9*AK9</f>
        <v>0</v>
      </c>
      <c r="P9" s="184">
        <f>O9/E9</f>
        <v>0</v>
      </c>
      <c r="Q9" s="217">
        <v>112</v>
      </c>
      <c r="R9" s="235">
        <v>170.14</v>
      </c>
      <c r="S9" s="236">
        <f aca="true" t="shared" si="0" ref="S9:S53">J9-Q9</f>
        <v>10</v>
      </c>
      <c r="T9" s="178">
        <v>4.259</v>
      </c>
      <c r="U9" s="237">
        <f>T9*AG9</f>
        <v>0.278</v>
      </c>
      <c r="V9" s="179">
        <v>21</v>
      </c>
      <c r="W9" s="179">
        <v>0</v>
      </c>
      <c r="X9" s="180">
        <f>W9/S9</f>
        <v>0</v>
      </c>
      <c r="Y9" s="230">
        <f>Z9-X9</f>
        <v>0</v>
      </c>
      <c r="Z9" s="230">
        <v>0</v>
      </c>
      <c r="AA9" s="238" t="s">
        <v>12</v>
      </c>
      <c r="AB9" s="239">
        <v>15.46</v>
      </c>
      <c r="AC9" s="179">
        <f>H9*AB9</f>
        <v>2847.75</v>
      </c>
      <c r="AD9" s="240">
        <f>AF9-AE9</f>
        <v>12.021</v>
      </c>
      <c r="AE9" s="240">
        <f>T9*AG9</f>
        <v>0.278</v>
      </c>
      <c r="AF9" s="240">
        <v>12.299</v>
      </c>
      <c r="AG9" s="206">
        <f aca="true" t="shared" si="1" ref="AG9:AG53">AF9/G9</f>
        <v>0.06526053274</v>
      </c>
      <c r="AH9" s="179">
        <v>1344.53</v>
      </c>
      <c r="AI9" s="179">
        <f>I9*AH9</f>
        <v>16162.6</v>
      </c>
      <c r="AJ9" s="179">
        <f>AC9+AI9</f>
        <v>19010.35</v>
      </c>
      <c r="AK9" s="230">
        <f>AJ9/H9</f>
        <v>103.2</v>
      </c>
      <c r="AL9" s="241" t="e">
        <f>AJ9/#REF!</f>
        <v>#REF!</v>
      </c>
      <c r="AM9" s="242">
        <v>1480.27</v>
      </c>
      <c r="AN9" s="179">
        <f>U9*AM9</f>
        <v>411.52</v>
      </c>
      <c r="AO9" s="179">
        <f>T9*AB9</f>
        <v>65.84</v>
      </c>
      <c r="AP9" s="183">
        <f>AN9+AO9</f>
        <v>477.36</v>
      </c>
      <c r="AQ9" s="183">
        <f>AP9/T9</f>
        <v>112.08</v>
      </c>
      <c r="AR9" s="178">
        <v>105.534</v>
      </c>
      <c r="AS9" s="237">
        <f>AR9/E9*C9</f>
        <v>93.598</v>
      </c>
      <c r="AT9" s="237">
        <f>AR9/E9*D9</f>
        <v>11.936</v>
      </c>
      <c r="AU9" s="243">
        <f>AR9/E9</f>
        <v>0.02951</v>
      </c>
      <c r="AV9" s="238" t="s">
        <v>12</v>
      </c>
      <c r="AW9" s="244"/>
      <c r="AX9" s="179">
        <v>1344.53</v>
      </c>
      <c r="AY9" s="179">
        <f>AT9*AM9</f>
        <v>17668.5</v>
      </c>
      <c r="AZ9" s="179">
        <f>AU9*C9*AH9</f>
        <v>125827.92</v>
      </c>
      <c r="BA9" s="179">
        <f>AZ9/C9</f>
        <v>39.68</v>
      </c>
      <c r="BB9" s="237">
        <f>AD9+AS9</f>
        <v>105.619</v>
      </c>
      <c r="BC9" s="237">
        <f>AE9+AT9</f>
        <v>12.214</v>
      </c>
      <c r="BD9" s="237">
        <f>BB9+BC9</f>
        <v>117.833</v>
      </c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</row>
    <row r="10" spans="1:73" s="159" customFormat="1" ht="15" customHeight="1">
      <c r="A10" s="176">
        <v>2</v>
      </c>
      <c r="B10" s="181" t="s">
        <v>13</v>
      </c>
      <c r="C10" s="182">
        <v>3171.7</v>
      </c>
      <c r="D10" s="183">
        <v>372.6</v>
      </c>
      <c r="E10" s="179">
        <f aca="true" t="shared" si="2" ref="E10:E53">C10+D10</f>
        <v>3544.3</v>
      </c>
      <c r="F10" s="233">
        <v>273.99</v>
      </c>
      <c r="G10" s="179">
        <f aca="true" t="shared" si="3" ref="G10:G53">F10*1.022</f>
        <v>280.02</v>
      </c>
      <c r="H10" s="208">
        <f aca="true" t="shared" si="4" ref="H10:H53">G10-T10</f>
        <v>276.481</v>
      </c>
      <c r="I10" s="208">
        <f aca="true" t="shared" si="5" ref="I10:I58">H10*AG10</f>
        <v>18.105</v>
      </c>
      <c r="J10" s="185">
        <v>122</v>
      </c>
      <c r="K10" s="183">
        <v>0.03</v>
      </c>
      <c r="L10" s="186">
        <v>319.6</v>
      </c>
      <c r="M10" s="181" t="s">
        <v>13</v>
      </c>
      <c r="N10" s="183">
        <f aca="true" t="shared" si="6" ref="N10:N50">K10*L10</f>
        <v>9.59</v>
      </c>
      <c r="O10" s="183">
        <f aca="true" t="shared" si="7" ref="O10:O53">N10*AK10</f>
        <v>992.57</v>
      </c>
      <c r="P10" s="184">
        <f aca="true" t="shared" si="8" ref="P10:P58">O10/E10</f>
        <v>0.28</v>
      </c>
      <c r="Q10" s="217">
        <v>112</v>
      </c>
      <c r="R10" s="215">
        <v>185.95</v>
      </c>
      <c r="S10" s="178">
        <f t="shared" si="0"/>
        <v>10</v>
      </c>
      <c r="T10" s="176">
        <v>3.539</v>
      </c>
      <c r="U10" s="237">
        <f>T10*AG10</f>
        <v>0.232</v>
      </c>
      <c r="V10" s="179">
        <v>16.8</v>
      </c>
      <c r="W10" s="179">
        <f>G10-N10-R10-T10-V10</f>
        <v>64.14</v>
      </c>
      <c r="X10" s="180">
        <f aca="true" t="shared" si="9" ref="X10:X53">W10/S10</f>
        <v>6.41</v>
      </c>
      <c r="Y10" s="230">
        <f aca="true" t="shared" si="10" ref="Y10:Y58">Z10-X10</f>
        <v>0</v>
      </c>
      <c r="Z10" s="230">
        <v>6.41</v>
      </c>
      <c r="AA10" s="187" t="s">
        <v>13</v>
      </c>
      <c r="AB10" s="239">
        <v>15.46</v>
      </c>
      <c r="AC10" s="179">
        <f aca="true" t="shared" si="11" ref="AC10:AC53">H10*AB10</f>
        <v>4274.4</v>
      </c>
      <c r="AD10" s="240">
        <f>AF10-AE10</f>
        <v>18.105</v>
      </c>
      <c r="AE10" s="240">
        <f aca="true" t="shared" si="12" ref="AE10:AE58">T10*AG10</f>
        <v>0.232</v>
      </c>
      <c r="AF10" s="240">
        <v>18.337</v>
      </c>
      <c r="AG10" s="206">
        <f t="shared" si="1"/>
        <v>0.06548460824</v>
      </c>
      <c r="AH10" s="179">
        <v>1344.53</v>
      </c>
      <c r="AI10" s="179">
        <f aca="true" t="shared" si="13" ref="AI10:AI53">I10*AH10</f>
        <v>24342.72</v>
      </c>
      <c r="AJ10" s="179">
        <f aca="true" t="shared" si="14" ref="AJ10:AJ53">AC10+AI10</f>
        <v>28617.12</v>
      </c>
      <c r="AK10" s="230">
        <f aca="true" t="shared" si="15" ref="AK10:AK53">AJ10/H10</f>
        <v>103.5</v>
      </c>
      <c r="AL10" s="188" t="e">
        <f>AJ10/#REF!</f>
        <v>#REF!</v>
      </c>
      <c r="AM10" s="242">
        <v>1480.27</v>
      </c>
      <c r="AN10" s="179">
        <f>U10*AM10</f>
        <v>343.42</v>
      </c>
      <c r="AO10" s="179">
        <f>T10*AB10</f>
        <v>54.71</v>
      </c>
      <c r="AP10" s="183">
        <f>AN10+AO10</f>
        <v>398.13</v>
      </c>
      <c r="AQ10" s="183">
        <f>AP10/T10</f>
        <v>112.5</v>
      </c>
      <c r="AR10" s="176">
        <v>89.994</v>
      </c>
      <c r="AS10" s="208">
        <f aca="true" t="shared" si="16" ref="AS10:AS53">AR10/E10*C10</f>
        <v>80.533</v>
      </c>
      <c r="AT10" s="208">
        <f aca="true" t="shared" si="17" ref="AT10:AT53">AR10/E10*D10</f>
        <v>9.461</v>
      </c>
      <c r="AU10" s="189">
        <f aca="true" t="shared" si="18" ref="AU10:AU53">AR10/E10</f>
        <v>0.02539</v>
      </c>
      <c r="AV10" s="187" t="s">
        <v>13</v>
      </c>
      <c r="AW10" s="190"/>
      <c r="AX10" s="184">
        <v>1344.53</v>
      </c>
      <c r="AY10" s="179">
        <f>AT10*AM10</f>
        <v>14004.83</v>
      </c>
      <c r="AZ10" s="184">
        <f aca="true" t="shared" si="19" ref="AZ10:AZ53">AU10*C10*AH10</f>
        <v>108274.28</v>
      </c>
      <c r="BA10" s="184">
        <f aca="true" t="shared" si="20" ref="BA10:BA53">AZ10/C10</f>
        <v>34.14</v>
      </c>
      <c r="BB10" s="237">
        <f aca="true" t="shared" si="21" ref="BB10:BB58">AD10+AS10</f>
        <v>98.638</v>
      </c>
      <c r="BC10" s="237">
        <f aca="true" t="shared" si="22" ref="BC10:BC58">AE10+AT10</f>
        <v>9.693</v>
      </c>
      <c r="BD10" s="237">
        <f aca="true" t="shared" si="23" ref="BD10:BD58">BB10+BC10</f>
        <v>108.331</v>
      </c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</row>
    <row r="11" spans="1:73" s="159" customFormat="1" ht="15">
      <c r="A11" s="176">
        <v>3</v>
      </c>
      <c r="B11" s="181" t="s">
        <v>14</v>
      </c>
      <c r="C11" s="182">
        <v>3843.6</v>
      </c>
      <c r="D11" s="183"/>
      <c r="E11" s="179">
        <f t="shared" si="2"/>
        <v>3843.6</v>
      </c>
      <c r="F11" s="233">
        <v>223.8</v>
      </c>
      <c r="G11" s="179">
        <f t="shared" si="3"/>
        <v>228.72</v>
      </c>
      <c r="H11" s="208">
        <f t="shared" si="4"/>
        <v>228.72</v>
      </c>
      <c r="I11" s="208">
        <f t="shared" si="5"/>
        <v>15.136</v>
      </c>
      <c r="J11" s="185">
        <v>156</v>
      </c>
      <c r="K11" s="183">
        <v>0.03</v>
      </c>
      <c r="L11" s="186">
        <v>449</v>
      </c>
      <c r="M11" s="181" t="s">
        <v>14</v>
      </c>
      <c r="N11" s="183">
        <f t="shared" si="6"/>
        <v>13.47</v>
      </c>
      <c r="O11" s="183">
        <f t="shared" si="7"/>
        <v>1406.81</v>
      </c>
      <c r="P11" s="184">
        <f t="shared" si="8"/>
        <v>0.37</v>
      </c>
      <c r="Q11" s="217">
        <v>107</v>
      </c>
      <c r="R11" s="215">
        <v>148.29</v>
      </c>
      <c r="S11" s="178">
        <f t="shared" si="0"/>
        <v>49</v>
      </c>
      <c r="T11" s="176"/>
      <c r="U11" s="237"/>
      <c r="V11" s="179">
        <v>25.2</v>
      </c>
      <c r="W11" s="179">
        <f aca="true" t="shared" si="24" ref="W11:W58">G11-N11-R11-T11-V11</f>
        <v>41.76</v>
      </c>
      <c r="X11" s="180">
        <f t="shared" si="9"/>
        <v>0.85</v>
      </c>
      <c r="Y11" s="230">
        <f t="shared" si="10"/>
        <v>0.17</v>
      </c>
      <c r="Z11" s="230">
        <v>1.02</v>
      </c>
      <c r="AA11" s="187" t="s">
        <v>14</v>
      </c>
      <c r="AB11" s="239">
        <v>15.46</v>
      </c>
      <c r="AC11" s="179">
        <f t="shared" si="11"/>
        <v>3536.01</v>
      </c>
      <c r="AD11" s="240">
        <f>AF11-AE11</f>
        <v>15.136</v>
      </c>
      <c r="AE11" s="240">
        <f t="shared" si="12"/>
        <v>0</v>
      </c>
      <c r="AF11" s="240">
        <v>15.136</v>
      </c>
      <c r="AG11" s="206">
        <f t="shared" si="1"/>
        <v>0.06617698496</v>
      </c>
      <c r="AH11" s="179">
        <v>1344.53</v>
      </c>
      <c r="AI11" s="179">
        <f t="shared" si="13"/>
        <v>20350.81</v>
      </c>
      <c r="AJ11" s="179">
        <f t="shared" si="14"/>
        <v>23886.82</v>
      </c>
      <c r="AK11" s="230">
        <f t="shared" si="15"/>
        <v>104.44</v>
      </c>
      <c r="AL11" s="188" t="e">
        <f>AJ11/#REF!</f>
        <v>#REF!</v>
      </c>
      <c r="AM11" s="242">
        <v>1480.27</v>
      </c>
      <c r="AN11" s="179"/>
      <c r="AO11" s="179"/>
      <c r="AP11" s="183"/>
      <c r="AQ11" s="183"/>
      <c r="AR11" s="176">
        <v>139.128</v>
      </c>
      <c r="AS11" s="208">
        <f t="shared" si="16"/>
        <v>139.128</v>
      </c>
      <c r="AT11" s="208">
        <f t="shared" si="17"/>
        <v>0</v>
      </c>
      <c r="AU11" s="189">
        <f t="shared" si="18"/>
        <v>0.0362</v>
      </c>
      <c r="AV11" s="187" t="s">
        <v>14</v>
      </c>
      <c r="AW11" s="190"/>
      <c r="AX11" s="184">
        <v>1344.53</v>
      </c>
      <c r="AY11" s="179"/>
      <c r="AZ11" s="184">
        <f t="shared" si="19"/>
        <v>187075.65</v>
      </c>
      <c r="BA11" s="184">
        <f t="shared" si="20"/>
        <v>48.67</v>
      </c>
      <c r="BB11" s="237">
        <f t="shared" si="21"/>
        <v>154.264</v>
      </c>
      <c r="BC11" s="237">
        <f t="shared" si="22"/>
        <v>0</v>
      </c>
      <c r="BD11" s="237">
        <f t="shared" si="23"/>
        <v>154.264</v>
      </c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</row>
    <row r="12" spans="1:73" s="159" customFormat="1" ht="15">
      <c r="A12" s="176">
        <v>4</v>
      </c>
      <c r="B12" s="181" t="s">
        <v>15</v>
      </c>
      <c r="C12" s="182">
        <v>3326.2</v>
      </c>
      <c r="D12" s="183">
        <v>215.9</v>
      </c>
      <c r="E12" s="179">
        <f t="shared" si="2"/>
        <v>3542.1</v>
      </c>
      <c r="F12" s="233">
        <v>273.63</v>
      </c>
      <c r="G12" s="179">
        <f t="shared" si="3"/>
        <v>279.65</v>
      </c>
      <c r="H12" s="208">
        <f t="shared" si="4"/>
        <v>270.679</v>
      </c>
      <c r="I12" s="208">
        <f t="shared" si="5"/>
        <v>17.588</v>
      </c>
      <c r="J12" s="185">
        <v>155</v>
      </c>
      <c r="K12" s="183">
        <v>0.03</v>
      </c>
      <c r="L12" s="186">
        <v>410</v>
      </c>
      <c r="M12" s="181" t="s">
        <v>15</v>
      </c>
      <c r="N12" s="183">
        <f t="shared" si="6"/>
        <v>12.3</v>
      </c>
      <c r="O12" s="183">
        <f t="shared" si="7"/>
        <v>1264.69</v>
      </c>
      <c r="P12" s="184">
        <f t="shared" si="8"/>
        <v>0.36</v>
      </c>
      <c r="Q12" s="217">
        <v>121</v>
      </c>
      <c r="R12" s="215">
        <v>169.61</v>
      </c>
      <c r="S12" s="178">
        <f t="shared" si="0"/>
        <v>34</v>
      </c>
      <c r="T12" s="176">
        <v>8.971</v>
      </c>
      <c r="U12" s="237">
        <f>T12*AG12</f>
        <v>0.583</v>
      </c>
      <c r="V12" s="179">
        <v>4.2</v>
      </c>
      <c r="W12" s="179">
        <f t="shared" si="24"/>
        <v>84.57</v>
      </c>
      <c r="X12" s="180">
        <f t="shared" si="9"/>
        <v>2.49</v>
      </c>
      <c r="Y12" s="230">
        <f t="shared" si="10"/>
        <v>0</v>
      </c>
      <c r="Z12" s="230">
        <v>2.49</v>
      </c>
      <c r="AA12" s="187" t="s">
        <v>15</v>
      </c>
      <c r="AB12" s="239">
        <v>15.46</v>
      </c>
      <c r="AC12" s="179">
        <f t="shared" si="11"/>
        <v>4184.7</v>
      </c>
      <c r="AD12" s="240">
        <f>AF12-AE12</f>
        <v>17.588</v>
      </c>
      <c r="AE12" s="240">
        <f t="shared" si="12"/>
        <v>0.583</v>
      </c>
      <c r="AF12" s="240">
        <v>18.171</v>
      </c>
      <c r="AG12" s="206">
        <f t="shared" si="1"/>
        <v>0.06497765063</v>
      </c>
      <c r="AH12" s="179">
        <v>1344.53</v>
      </c>
      <c r="AI12" s="179">
        <f t="shared" si="13"/>
        <v>23647.59</v>
      </c>
      <c r="AJ12" s="179">
        <f t="shared" si="14"/>
        <v>27832.29</v>
      </c>
      <c r="AK12" s="230">
        <f t="shared" si="15"/>
        <v>102.82</v>
      </c>
      <c r="AL12" s="188" t="e">
        <f>AJ12/#REF!</f>
        <v>#REF!</v>
      </c>
      <c r="AM12" s="242">
        <v>1480.27</v>
      </c>
      <c r="AN12" s="179">
        <f>U12*AM12</f>
        <v>863</v>
      </c>
      <c r="AO12" s="179">
        <f>T12*AB12</f>
        <v>138.69</v>
      </c>
      <c r="AP12" s="183">
        <f>AN12+AO12</f>
        <v>1001.69</v>
      </c>
      <c r="AQ12" s="183">
        <f>AP12/T12</f>
        <v>111.66</v>
      </c>
      <c r="AR12" s="208">
        <v>103.137</v>
      </c>
      <c r="AS12" s="208">
        <f t="shared" si="16"/>
        <v>96.851</v>
      </c>
      <c r="AT12" s="208">
        <f t="shared" si="17"/>
        <v>6.286</v>
      </c>
      <c r="AU12" s="189">
        <f t="shared" si="18"/>
        <v>0.02912</v>
      </c>
      <c r="AV12" s="187" t="s">
        <v>15</v>
      </c>
      <c r="AW12" s="190"/>
      <c r="AX12" s="184">
        <v>1344.53</v>
      </c>
      <c r="AY12" s="179">
        <f>AT12*AM12</f>
        <v>9304.98</v>
      </c>
      <c r="AZ12" s="184">
        <f t="shared" si="19"/>
        <v>130229.76</v>
      </c>
      <c r="BA12" s="184">
        <f t="shared" si="20"/>
        <v>39.15</v>
      </c>
      <c r="BB12" s="237">
        <f t="shared" si="21"/>
        <v>114.439</v>
      </c>
      <c r="BC12" s="237">
        <f t="shared" si="22"/>
        <v>6.869</v>
      </c>
      <c r="BD12" s="237">
        <f t="shared" si="23"/>
        <v>121.308</v>
      </c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</row>
    <row r="13" spans="1:73" s="159" customFormat="1" ht="15">
      <c r="A13" s="176">
        <v>5</v>
      </c>
      <c r="B13" s="181" t="s">
        <v>16</v>
      </c>
      <c r="C13" s="182">
        <v>3833.2</v>
      </c>
      <c r="D13" s="183"/>
      <c r="E13" s="179">
        <f t="shared" si="2"/>
        <v>3833.2</v>
      </c>
      <c r="F13" s="233">
        <v>380.52</v>
      </c>
      <c r="G13" s="179">
        <f t="shared" si="3"/>
        <v>388.89</v>
      </c>
      <c r="H13" s="208">
        <f t="shared" si="4"/>
        <v>388.89</v>
      </c>
      <c r="I13" s="208">
        <f t="shared" si="5"/>
        <v>25.763</v>
      </c>
      <c r="J13" s="185">
        <v>161</v>
      </c>
      <c r="K13" s="183">
        <v>0.03</v>
      </c>
      <c r="L13" s="186">
        <v>425</v>
      </c>
      <c r="M13" s="181" t="s">
        <v>16</v>
      </c>
      <c r="N13" s="183">
        <f t="shared" si="6"/>
        <v>12.75</v>
      </c>
      <c r="O13" s="183">
        <f t="shared" si="7"/>
        <v>1332.76</v>
      </c>
      <c r="P13" s="184">
        <f t="shared" si="8"/>
        <v>0.35</v>
      </c>
      <c r="Q13" s="217">
        <v>125</v>
      </c>
      <c r="R13" s="215">
        <v>160.01</v>
      </c>
      <c r="S13" s="178">
        <f t="shared" si="0"/>
        <v>36</v>
      </c>
      <c r="T13" s="176"/>
      <c r="U13" s="237"/>
      <c r="V13" s="179">
        <v>50.4</v>
      </c>
      <c r="W13" s="179">
        <f t="shared" si="24"/>
        <v>165.73</v>
      </c>
      <c r="X13" s="180">
        <f t="shared" si="9"/>
        <v>4.6</v>
      </c>
      <c r="Y13" s="230">
        <f t="shared" si="10"/>
        <v>0.44</v>
      </c>
      <c r="Z13" s="230">
        <v>5.04</v>
      </c>
      <c r="AA13" s="187" t="s">
        <v>16</v>
      </c>
      <c r="AB13" s="239">
        <v>15.46</v>
      </c>
      <c r="AC13" s="179">
        <f t="shared" si="11"/>
        <v>6012.24</v>
      </c>
      <c r="AD13" s="240">
        <f aca="true" t="shared" si="25" ref="AD13:AD58">AF13-AE13</f>
        <v>25.763</v>
      </c>
      <c r="AE13" s="240">
        <f t="shared" si="12"/>
        <v>0</v>
      </c>
      <c r="AF13" s="240">
        <v>25.763</v>
      </c>
      <c r="AG13" s="206">
        <f t="shared" si="1"/>
        <v>0.06624752501</v>
      </c>
      <c r="AH13" s="179">
        <v>1344.53</v>
      </c>
      <c r="AI13" s="179">
        <f t="shared" si="13"/>
        <v>34639.13</v>
      </c>
      <c r="AJ13" s="179">
        <f t="shared" si="14"/>
        <v>40651.37</v>
      </c>
      <c r="AK13" s="230">
        <f t="shared" si="15"/>
        <v>104.53</v>
      </c>
      <c r="AL13" s="188" t="e">
        <f>AJ13/#REF!</f>
        <v>#REF!</v>
      </c>
      <c r="AM13" s="242">
        <v>1480.27</v>
      </c>
      <c r="AN13" s="179"/>
      <c r="AO13" s="179"/>
      <c r="AP13" s="183"/>
      <c r="AQ13" s="183"/>
      <c r="AR13" s="176">
        <v>135.088</v>
      </c>
      <c r="AS13" s="208">
        <f t="shared" si="16"/>
        <v>135.088</v>
      </c>
      <c r="AT13" s="208">
        <f t="shared" si="17"/>
        <v>0</v>
      </c>
      <c r="AU13" s="189">
        <f t="shared" si="18"/>
        <v>0.03524</v>
      </c>
      <c r="AV13" s="187" t="s">
        <v>16</v>
      </c>
      <c r="AW13" s="190"/>
      <c r="AX13" s="184">
        <v>1344.53</v>
      </c>
      <c r="AY13" s="179"/>
      <c r="AZ13" s="184">
        <f t="shared" si="19"/>
        <v>181621.76</v>
      </c>
      <c r="BA13" s="184">
        <f t="shared" si="20"/>
        <v>47.38</v>
      </c>
      <c r="BB13" s="237">
        <f t="shared" si="21"/>
        <v>160.851</v>
      </c>
      <c r="BC13" s="237">
        <f t="shared" si="22"/>
        <v>0</v>
      </c>
      <c r="BD13" s="237">
        <f t="shared" si="23"/>
        <v>160.851</v>
      </c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</row>
    <row r="14" spans="1:73" s="159" customFormat="1" ht="15">
      <c r="A14" s="176">
        <v>6</v>
      </c>
      <c r="B14" s="181" t="s">
        <v>17</v>
      </c>
      <c r="C14" s="182">
        <v>3118.6</v>
      </c>
      <c r="D14" s="183">
        <v>407.2</v>
      </c>
      <c r="E14" s="179">
        <f t="shared" si="2"/>
        <v>3525.8</v>
      </c>
      <c r="F14" s="233">
        <v>224.7</v>
      </c>
      <c r="G14" s="179">
        <f t="shared" si="3"/>
        <v>229.64</v>
      </c>
      <c r="H14" s="208">
        <f t="shared" si="4"/>
        <v>221.935</v>
      </c>
      <c r="I14" s="208">
        <f t="shared" si="5"/>
        <v>14.509</v>
      </c>
      <c r="J14" s="185">
        <v>116</v>
      </c>
      <c r="K14" s="183">
        <v>0.03</v>
      </c>
      <c r="L14" s="186">
        <v>313.9</v>
      </c>
      <c r="M14" s="181" t="s">
        <v>17</v>
      </c>
      <c r="N14" s="183">
        <f t="shared" si="6"/>
        <v>9.42</v>
      </c>
      <c r="O14" s="183">
        <f t="shared" si="7"/>
        <v>973.65</v>
      </c>
      <c r="P14" s="184">
        <f t="shared" si="8"/>
        <v>0.28</v>
      </c>
      <c r="Q14" s="217">
        <v>79</v>
      </c>
      <c r="R14" s="215">
        <v>106.97</v>
      </c>
      <c r="S14" s="178">
        <f t="shared" si="0"/>
        <v>37</v>
      </c>
      <c r="T14" s="176">
        <v>7.705</v>
      </c>
      <c r="U14" s="237">
        <f>T14*AG14</f>
        <v>0.504</v>
      </c>
      <c r="V14" s="179">
        <v>21</v>
      </c>
      <c r="W14" s="179">
        <f t="shared" si="24"/>
        <v>84.55</v>
      </c>
      <c r="X14" s="180">
        <f t="shared" si="9"/>
        <v>2.29</v>
      </c>
      <c r="Y14" s="230">
        <f t="shared" si="10"/>
        <v>0.24</v>
      </c>
      <c r="Z14" s="230">
        <v>2.53</v>
      </c>
      <c r="AA14" s="187" t="s">
        <v>17</v>
      </c>
      <c r="AB14" s="239">
        <v>15.46</v>
      </c>
      <c r="AC14" s="179">
        <f t="shared" si="11"/>
        <v>3431.12</v>
      </c>
      <c r="AD14" s="240">
        <f t="shared" si="25"/>
        <v>14.509</v>
      </c>
      <c r="AE14" s="240">
        <f t="shared" si="12"/>
        <v>0.504</v>
      </c>
      <c r="AF14" s="240">
        <v>15.013</v>
      </c>
      <c r="AG14" s="206">
        <f t="shared" si="1"/>
        <v>0.06537624107</v>
      </c>
      <c r="AH14" s="179">
        <v>1344.53</v>
      </c>
      <c r="AI14" s="179">
        <f t="shared" si="13"/>
        <v>19507.79</v>
      </c>
      <c r="AJ14" s="179">
        <f t="shared" si="14"/>
        <v>22938.91</v>
      </c>
      <c r="AK14" s="230">
        <f t="shared" si="15"/>
        <v>103.36</v>
      </c>
      <c r="AL14" s="188" t="e">
        <f>AJ14/#REF!</f>
        <v>#REF!</v>
      </c>
      <c r="AM14" s="242">
        <v>1480.27</v>
      </c>
      <c r="AN14" s="179">
        <f>U14*AM14</f>
        <v>746.06</v>
      </c>
      <c r="AO14" s="179">
        <f>T14*AB14</f>
        <v>119.12</v>
      </c>
      <c r="AP14" s="183">
        <f>AN14+AO14</f>
        <v>865.18</v>
      </c>
      <c r="AQ14" s="183">
        <f>AP14/T14</f>
        <v>112.29</v>
      </c>
      <c r="AR14" s="176">
        <v>103.231</v>
      </c>
      <c r="AS14" s="208">
        <f t="shared" si="16"/>
        <v>91.309</v>
      </c>
      <c r="AT14" s="208">
        <f t="shared" si="17"/>
        <v>11.922</v>
      </c>
      <c r="AU14" s="189">
        <f t="shared" si="18"/>
        <v>0.02928</v>
      </c>
      <c r="AV14" s="187" t="s">
        <v>17</v>
      </c>
      <c r="AW14" s="190"/>
      <c r="AX14" s="184">
        <v>1344.53</v>
      </c>
      <c r="AY14" s="179">
        <f>AT14*AM14</f>
        <v>17647.78</v>
      </c>
      <c r="AZ14" s="184">
        <f t="shared" si="19"/>
        <v>122772.54</v>
      </c>
      <c r="BA14" s="184">
        <f t="shared" si="20"/>
        <v>39.37</v>
      </c>
      <c r="BB14" s="237">
        <f t="shared" si="21"/>
        <v>105.818</v>
      </c>
      <c r="BC14" s="237">
        <f t="shared" si="22"/>
        <v>12.426</v>
      </c>
      <c r="BD14" s="237">
        <f t="shared" si="23"/>
        <v>118.244</v>
      </c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</row>
    <row r="15" spans="1:73" s="159" customFormat="1" ht="15">
      <c r="A15" s="176">
        <v>7</v>
      </c>
      <c r="B15" s="181" t="s">
        <v>18</v>
      </c>
      <c r="C15" s="182">
        <v>3407.9</v>
      </c>
      <c r="D15" s="183">
        <v>41.3</v>
      </c>
      <c r="E15" s="179">
        <f t="shared" si="2"/>
        <v>3449.2</v>
      </c>
      <c r="F15" s="233">
        <v>256.9</v>
      </c>
      <c r="G15" s="179">
        <f t="shared" si="3"/>
        <v>262.55</v>
      </c>
      <c r="H15" s="208">
        <f t="shared" si="4"/>
        <v>262.114</v>
      </c>
      <c r="I15" s="208">
        <f t="shared" si="5"/>
        <v>17.206</v>
      </c>
      <c r="J15" s="185">
        <v>142</v>
      </c>
      <c r="K15" s="183">
        <v>0.03</v>
      </c>
      <c r="L15" s="186">
        <v>324</v>
      </c>
      <c r="M15" s="181" t="s">
        <v>18</v>
      </c>
      <c r="N15" s="183">
        <f t="shared" si="6"/>
        <v>9.72</v>
      </c>
      <c r="O15" s="183">
        <f t="shared" si="7"/>
        <v>1008.16</v>
      </c>
      <c r="P15" s="184">
        <f t="shared" si="8"/>
        <v>0.29</v>
      </c>
      <c r="Q15" s="217">
        <v>104</v>
      </c>
      <c r="R15" s="215">
        <v>144.22</v>
      </c>
      <c r="S15" s="178">
        <f t="shared" si="0"/>
        <v>38</v>
      </c>
      <c r="T15" s="176">
        <v>0.436</v>
      </c>
      <c r="U15" s="237">
        <f>T15*AG15</f>
        <v>0.029</v>
      </c>
      <c r="V15" s="179">
        <v>33.6</v>
      </c>
      <c r="W15" s="179">
        <f t="shared" si="24"/>
        <v>74.57</v>
      </c>
      <c r="X15" s="180">
        <f t="shared" si="9"/>
        <v>1.96</v>
      </c>
      <c r="Y15" s="230">
        <f t="shared" si="10"/>
        <v>0</v>
      </c>
      <c r="Z15" s="230">
        <v>1.96</v>
      </c>
      <c r="AA15" s="187" t="s">
        <v>18</v>
      </c>
      <c r="AB15" s="239">
        <v>15.46</v>
      </c>
      <c r="AC15" s="179">
        <f t="shared" si="11"/>
        <v>4052.28</v>
      </c>
      <c r="AD15" s="240">
        <f t="shared" si="25"/>
        <v>17.206</v>
      </c>
      <c r="AE15" s="240">
        <f t="shared" si="12"/>
        <v>0.029</v>
      </c>
      <c r="AF15" s="240">
        <v>17.235</v>
      </c>
      <c r="AG15" s="206">
        <f t="shared" si="1"/>
        <v>0.06564463912</v>
      </c>
      <c r="AH15" s="179">
        <v>1344.53</v>
      </c>
      <c r="AI15" s="179">
        <f t="shared" si="13"/>
        <v>23133.98</v>
      </c>
      <c r="AJ15" s="179">
        <f t="shared" si="14"/>
        <v>27186.26</v>
      </c>
      <c r="AK15" s="230">
        <f t="shared" si="15"/>
        <v>103.72</v>
      </c>
      <c r="AL15" s="188" t="e">
        <f>AJ15/#REF!</f>
        <v>#REF!</v>
      </c>
      <c r="AM15" s="242">
        <v>1480.27</v>
      </c>
      <c r="AN15" s="179">
        <f>U15*AM15</f>
        <v>42.93</v>
      </c>
      <c r="AO15" s="179">
        <f>T15*AB15</f>
        <v>6.74</v>
      </c>
      <c r="AP15" s="183">
        <f>AN15+AO15</f>
        <v>49.67</v>
      </c>
      <c r="AQ15" s="183">
        <f>AP15/T15</f>
        <v>113.92</v>
      </c>
      <c r="AR15" s="176">
        <v>109.031</v>
      </c>
      <c r="AS15" s="208">
        <f t="shared" si="16"/>
        <v>107.725</v>
      </c>
      <c r="AT15" s="208">
        <f t="shared" si="17"/>
        <v>1.306</v>
      </c>
      <c r="AU15" s="189">
        <f t="shared" si="18"/>
        <v>0.03161</v>
      </c>
      <c r="AV15" s="187" t="s">
        <v>18</v>
      </c>
      <c r="AW15" s="190"/>
      <c r="AX15" s="184">
        <v>1344.53</v>
      </c>
      <c r="AY15" s="179">
        <f>AT15*AM15</f>
        <v>1933.23</v>
      </c>
      <c r="AZ15" s="184">
        <f t="shared" si="19"/>
        <v>144837.77</v>
      </c>
      <c r="BA15" s="184">
        <f t="shared" si="20"/>
        <v>42.5</v>
      </c>
      <c r="BB15" s="237">
        <f t="shared" si="21"/>
        <v>124.931</v>
      </c>
      <c r="BC15" s="237">
        <f t="shared" si="22"/>
        <v>1.335</v>
      </c>
      <c r="BD15" s="237">
        <f t="shared" si="23"/>
        <v>126.266</v>
      </c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</row>
    <row r="16" spans="1:73" s="159" customFormat="1" ht="15">
      <c r="A16" s="176">
        <v>8</v>
      </c>
      <c r="B16" s="181" t="s">
        <v>19</v>
      </c>
      <c r="C16" s="182">
        <v>3123.3</v>
      </c>
      <c r="D16" s="183">
        <v>355.1</v>
      </c>
      <c r="E16" s="179">
        <f t="shared" si="2"/>
        <v>3478.4</v>
      </c>
      <c r="F16" s="233">
        <v>229.6</v>
      </c>
      <c r="G16" s="179">
        <f t="shared" si="3"/>
        <v>234.65</v>
      </c>
      <c r="H16" s="208">
        <f t="shared" si="4"/>
        <v>227.035</v>
      </c>
      <c r="I16" s="208">
        <f t="shared" si="5"/>
        <v>15.102</v>
      </c>
      <c r="J16" s="185">
        <v>125</v>
      </c>
      <c r="K16" s="183">
        <v>0.03</v>
      </c>
      <c r="L16" s="186">
        <v>308</v>
      </c>
      <c r="M16" s="181" t="s">
        <v>19</v>
      </c>
      <c r="N16" s="183">
        <f t="shared" si="6"/>
        <v>9.24</v>
      </c>
      <c r="O16" s="183">
        <f t="shared" si="7"/>
        <v>969.28</v>
      </c>
      <c r="P16" s="184">
        <f t="shared" si="8"/>
        <v>0.28</v>
      </c>
      <c r="Q16" s="217">
        <v>85</v>
      </c>
      <c r="R16" s="215">
        <v>72.62</v>
      </c>
      <c r="S16" s="178">
        <f t="shared" si="0"/>
        <v>40</v>
      </c>
      <c r="T16" s="176">
        <v>7.615</v>
      </c>
      <c r="U16" s="237">
        <f>T16*AG16</f>
        <v>0.507</v>
      </c>
      <c r="V16" s="179">
        <v>25.2</v>
      </c>
      <c r="W16" s="179">
        <f t="shared" si="24"/>
        <v>119.98</v>
      </c>
      <c r="X16" s="180">
        <f t="shared" si="9"/>
        <v>3</v>
      </c>
      <c r="Y16" s="230">
        <f t="shared" si="10"/>
        <v>0.1</v>
      </c>
      <c r="Z16" s="230">
        <v>3.1</v>
      </c>
      <c r="AA16" s="187" t="s">
        <v>19</v>
      </c>
      <c r="AB16" s="239">
        <v>15.46</v>
      </c>
      <c r="AC16" s="179">
        <f t="shared" si="11"/>
        <v>3509.96</v>
      </c>
      <c r="AD16" s="240">
        <f t="shared" si="25"/>
        <v>15.102</v>
      </c>
      <c r="AE16" s="240">
        <f t="shared" si="12"/>
        <v>0.507</v>
      </c>
      <c r="AF16" s="240">
        <v>15.609</v>
      </c>
      <c r="AG16" s="206">
        <f t="shared" si="1"/>
        <v>0.06652034946</v>
      </c>
      <c r="AH16" s="179">
        <v>1344.53</v>
      </c>
      <c r="AI16" s="179">
        <f t="shared" si="13"/>
        <v>20305.09</v>
      </c>
      <c r="AJ16" s="179">
        <f t="shared" si="14"/>
        <v>23815.05</v>
      </c>
      <c r="AK16" s="230">
        <f t="shared" si="15"/>
        <v>104.9</v>
      </c>
      <c r="AL16" s="188" t="e">
        <f>AJ16/#REF!</f>
        <v>#REF!</v>
      </c>
      <c r="AM16" s="242">
        <v>1480.27</v>
      </c>
      <c r="AN16" s="179">
        <f>U16*AM16</f>
        <v>750.5</v>
      </c>
      <c r="AO16" s="179">
        <f>T16*AB16</f>
        <v>117.73</v>
      </c>
      <c r="AP16" s="183">
        <f>AN16+AO16</f>
        <v>868.23</v>
      </c>
      <c r="AQ16" s="183">
        <f>AP16/T16</f>
        <v>114.02</v>
      </c>
      <c r="AR16" s="176">
        <v>110.007</v>
      </c>
      <c r="AS16" s="208">
        <f t="shared" si="16"/>
        <v>98.777</v>
      </c>
      <c r="AT16" s="208">
        <f t="shared" si="17"/>
        <v>11.23</v>
      </c>
      <c r="AU16" s="189">
        <f t="shared" si="18"/>
        <v>0.03163</v>
      </c>
      <c r="AV16" s="187" t="s">
        <v>19</v>
      </c>
      <c r="AW16" s="190"/>
      <c r="AX16" s="184">
        <v>1344.53</v>
      </c>
      <c r="AY16" s="179">
        <f>AT16*AM16</f>
        <v>16623.43</v>
      </c>
      <c r="AZ16" s="184">
        <f t="shared" si="19"/>
        <v>132826.09</v>
      </c>
      <c r="BA16" s="184">
        <f t="shared" si="20"/>
        <v>42.53</v>
      </c>
      <c r="BB16" s="237">
        <f t="shared" si="21"/>
        <v>113.879</v>
      </c>
      <c r="BC16" s="237">
        <f t="shared" si="22"/>
        <v>11.737</v>
      </c>
      <c r="BD16" s="237">
        <f t="shared" si="23"/>
        <v>125.616</v>
      </c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</row>
    <row r="17" spans="1:73" s="159" customFormat="1" ht="15">
      <c r="A17" s="176">
        <v>9</v>
      </c>
      <c r="B17" s="181" t="s">
        <v>20</v>
      </c>
      <c r="C17" s="182">
        <v>3860.7</v>
      </c>
      <c r="D17" s="183"/>
      <c r="E17" s="179">
        <f t="shared" si="2"/>
        <v>3860.7</v>
      </c>
      <c r="F17" s="233">
        <v>188.81</v>
      </c>
      <c r="G17" s="179">
        <f t="shared" si="3"/>
        <v>192.96</v>
      </c>
      <c r="H17" s="208">
        <f t="shared" si="4"/>
        <v>192.96</v>
      </c>
      <c r="I17" s="208">
        <f t="shared" si="5"/>
        <v>12.6</v>
      </c>
      <c r="J17" s="185">
        <v>140</v>
      </c>
      <c r="K17" s="183">
        <v>0.03</v>
      </c>
      <c r="L17" s="186">
        <v>434</v>
      </c>
      <c r="M17" s="181" t="s">
        <v>20</v>
      </c>
      <c r="N17" s="183">
        <v>0</v>
      </c>
      <c r="O17" s="183">
        <f t="shared" si="7"/>
        <v>0</v>
      </c>
      <c r="P17" s="184">
        <f t="shared" si="8"/>
        <v>0</v>
      </c>
      <c r="Q17" s="217">
        <v>128</v>
      </c>
      <c r="R17" s="215">
        <v>197.03</v>
      </c>
      <c r="S17" s="178">
        <f t="shared" si="0"/>
        <v>12</v>
      </c>
      <c r="T17" s="176"/>
      <c r="U17" s="237"/>
      <c r="V17" s="179">
        <v>12.6</v>
      </c>
      <c r="W17" s="179">
        <v>0</v>
      </c>
      <c r="X17" s="180">
        <f t="shared" si="9"/>
        <v>0</v>
      </c>
      <c r="Y17" s="230">
        <f t="shared" si="10"/>
        <v>0</v>
      </c>
      <c r="Z17" s="230">
        <v>0</v>
      </c>
      <c r="AA17" s="187" t="s">
        <v>20</v>
      </c>
      <c r="AB17" s="239">
        <v>15.46</v>
      </c>
      <c r="AC17" s="179">
        <f t="shared" si="11"/>
        <v>2983.16</v>
      </c>
      <c r="AD17" s="240">
        <f t="shared" si="25"/>
        <v>12.6</v>
      </c>
      <c r="AE17" s="240">
        <f t="shared" si="12"/>
        <v>0</v>
      </c>
      <c r="AF17" s="240">
        <v>12.6</v>
      </c>
      <c r="AG17" s="206">
        <f t="shared" si="1"/>
        <v>0.06529850746</v>
      </c>
      <c r="AH17" s="179">
        <v>1344.53</v>
      </c>
      <c r="AI17" s="179">
        <f t="shared" si="13"/>
        <v>16941.08</v>
      </c>
      <c r="AJ17" s="179">
        <f t="shared" si="14"/>
        <v>19924.24</v>
      </c>
      <c r="AK17" s="230">
        <f t="shared" si="15"/>
        <v>103.26</v>
      </c>
      <c r="AL17" s="188" t="e">
        <f>AJ17/#REF!</f>
        <v>#REF!</v>
      </c>
      <c r="AM17" s="242">
        <v>1480.27</v>
      </c>
      <c r="AN17" s="179"/>
      <c r="AO17" s="179"/>
      <c r="AP17" s="183"/>
      <c r="AQ17" s="183"/>
      <c r="AR17" s="176">
        <v>132.761</v>
      </c>
      <c r="AS17" s="208">
        <f t="shared" si="16"/>
        <v>132.761</v>
      </c>
      <c r="AT17" s="208">
        <f t="shared" si="17"/>
        <v>0</v>
      </c>
      <c r="AU17" s="189">
        <f t="shared" si="18"/>
        <v>0.03439</v>
      </c>
      <c r="AV17" s="187" t="s">
        <v>20</v>
      </c>
      <c r="AW17" s="190"/>
      <c r="AX17" s="184">
        <v>1344.53</v>
      </c>
      <c r="AY17" s="179"/>
      <c r="AZ17" s="184">
        <f t="shared" si="19"/>
        <v>178512.54</v>
      </c>
      <c r="BA17" s="184">
        <f t="shared" si="20"/>
        <v>46.24</v>
      </c>
      <c r="BB17" s="237">
        <f t="shared" si="21"/>
        <v>145.361</v>
      </c>
      <c r="BC17" s="237">
        <f t="shared" si="22"/>
        <v>0</v>
      </c>
      <c r="BD17" s="237">
        <f t="shared" si="23"/>
        <v>145.361</v>
      </c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</row>
    <row r="18" spans="1:73" s="159" customFormat="1" ht="15">
      <c r="A18" s="176">
        <v>10</v>
      </c>
      <c r="B18" s="181" t="s">
        <v>21</v>
      </c>
      <c r="C18" s="182">
        <v>3216</v>
      </c>
      <c r="D18" s="183"/>
      <c r="E18" s="179">
        <f t="shared" si="2"/>
        <v>3216</v>
      </c>
      <c r="F18" s="233">
        <v>294.57</v>
      </c>
      <c r="G18" s="179">
        <f t="shared" si="3"/>
        <v>301.05</v>
      </c>
      <c r="H18" s="208">
        <f t="shared" si="4"/>
        <v>301.05</v>
      </c>
      <c r="I18" s="208">
        <f t="shared" si="5"/>
        <v>19.752</v>
      </c>
      <c r="J18" s="185">
        <v>142</v>
      </c>
      <c r="K18" s="183">
        <v>0.03</v>
      </c>
      <c r="L18" s="186">
        <v>278.5</v>
      </c>
      <c r="M18" s="181" t="s">
        <v>21</v>
      </c>
      <c r="N18" s="183">
        <f t="shared" si="6"/>
        <v>8.36</v>
      </c>
      <c r="O18" s="183">
        <f t="shared" si="7"/>
        <v>866.76</v>
      </c>
      <c r="P18" s="184">
        <f t="shared" si="8"/>
        <v>0.27</v>
      </c>
      <c r="Q18" s="217">
        <v>121</v>
      </c>
      <c r="R18" s="215">
        <v>123</v>
      </c>
      <c r="S18" s="178">
        <f t="shared" si="0"/>
        <v>21</v>
      </c>
      <c r="T18" s="176"/>
      <c r="U18" s="237"/>
      <c r="V18" s="179">
        <v>12.6</v>
      </c>
      <c r="W18" s="179">
        <f t="shared" si="24"/>
        <v>157.09</v>
      </c>
      <c r="X18" s="180">
        <f t="shared" si="9"/>
        <v>7.48</v>
      </c>
      <c r="Y18" s="230">
        <f t="shared" si="10"/>
        <v>0.03</v>
      </c>
      <c r="Z18" s="230">
        <v>7.51</v>
      </c>
      <c r="AA18" s="187" t="s">
        <v>21</v>
      </c>
      <c r="AB18" s="239">
        <v>15.46</v>
      </c>
      <c r="AC18" s="179">
        <f t="shared" si="11"/>
        <v>4654.23</v>
      </c>
      <c r="AD18" s="240">
        <f t="shared" si="25"/>
        <v>19.752</v>
      </c>
      <c r="AE18" s="240">
        <f t="shared" si="12"/>
        <v>0</v>
      </c>
      <c r="AF18" s="240">
        <v>19.752</v>
      </c>
      <c r="AG18" s="206">
        <f t="shared" si="1"/>
        <v>0.06561036373</v>
      </c>
      <c r="AH18" s="179">
        <v>1344.53</v>
      </c>
      <c r="AI18" s="179">
        <f t="shared" si="13"/>
        <v>26557.16</v>
      </c>
      <c r="AJ18" s="179">
        <f t="shared" si="14"/>
        <v>31211.39</v>
      </c>
      <c r="AK18" s="230">
        <f t="shared" si="15"/>
        <v>103.68</v>
      </c>
      <c r="AL18" s="188" t="e">
        <f>AJ18/#REF!</f>
        <v>#REF!</v>
      </c>
      <c r="AM18" s="242">
        <v>1480.27</v>
      </c>
      <c r="AN18" s="179"/>
      <c r="AO18" s="179"/>
      <c r="AP18" s="183"/>
      <c r="AQ18" s="183"/>
      <c r="AR18" s="176">
        <v>117.151</v>
      </c>
      <c r="AS18" s="208">
        <f t="shared" si="16"/>
        <v>117.151</v>
      </c>
      <c r="AT18" s="208">
        <f t="shared" si="17"/>
        <v>0</v>
      </c>
      <c r="AU18" s="189">
        <f t="shared" si="18"/>
        <v>0.03643</v>
      </c>
      <c r="AV18" s="187" t="s">
        <v>21</v>
      </c>
      <c r="AW18" s="190"/>
      <c r="AX18" s="184">
        <v>1344.53</v>
      </c>
      <c r="AY18" s="179"/>
      <c r="AZ18" s="184">
        <f t="shared" si="19"/>
        <v>157523.63</v>
      </c>
      <c r="BA18" s="184">
        <f t="shared" si="20"/>
        <v>48.98</v>
      </c>
      <c r="BB18" s="237">
        <f t="shared" si="21"/>
        <v>136.903</v>
      </c>
      <c r="BC18" s="237">
        <f t="shared" si="22"/>
        <v>0</v>
      </c>
      <c r="BD18" s="237">
        <f t="shared" si="23"/>
        <v>136.903</v>
      </c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</row>
    <row r="19" spans="1:73" s="159" customFormat="1" ht="15">
      <c r="A19" s="176">
        <v>11</v>
      </c>
      <c r="B19" s="181" t="s">
        <v>22</v>
      </c>
      <c r="C19" s="182">
        <v>3450.7</v>
      </c>
      <c r="D19" s="183"/>
      <c r="E19" s="179">
        <f t="shared" si="2"/>
        <v>3450.7</v>
      </c>
      <c r="F19" s="233">
        <v>274.3</v>
      </c>
      <c r="G19" s="179">
        <f t="shared" si="3"/>
        <v>280.33</v>
      </c>
      <c r="H19" s="208">
        <f t="shared" si="4"/>
        <v>280.33</v>
      </c>
      <c r="I19" s="208">
        <f t="shared" si="5"/>
        <v>20.599</v>
      </c>
      <c r="J19" s="185">
        <v>140</v>
      </c>
      <c r="K19" s="183">
        <v>0.03</v>
      </c>
      <c r="L19" s="186">
        <v>310.9</v>
      </c>
      <c r="M19" s="181" t="s">
        <v>22</v>
      </c>
      <c r="N19" s="183">
        <f t="shared" si="6"/>
        <v>9.33</v>
      </c>
      <c r="O19" s="183">
        <f t="shared" si="7"/>
        <v>1066.05</v>
      </c>
      <c r="P19" s="184">
        <f t="shared" si="8"/>
        <v>0.31</v>
      </c>
      <c r="Q19" s="217">
        <v>99</v>
      </c>
      <c r="R19" s="215">
        <v>113.39</v>
      </c>
      <c r="S19" s="178">
        <f t="shared" si="0"/>
        <v>41</v>
      </c>
      <c r="T19" s="176"/>
      <c r="U19" s="237"/>
      <c r="V19" s="179">
        <v>8.4</v>
      </c>
      <c r="W19" s="179">
        <f t="shared" si="24"/>
        <v>149.21</v>
      </c>
      <c r="X19" s="180">
        <f t="shared" si="9"/>
        <v>3.64</v>
      </c>
      <c r="Y19" s="230">
        <f t="shared" si="10"/>
        <v>0.45</v>
      </c>
      <c r="Z19" s="230">
        <v>4.09</v>
      </c>
      <c r="AA19" s="187" t="s">
        <v>22</v>
      </c>
      <c r="AB19" s="239">
        <v>15.46</v>
      </c>
      <c r="AC19" s="179">
        <f t="shared" si="11"/>
        <v>4333.9</v>
      </c>
      <c r="AD19" s="240">
        <f t="shared" si="25"/>
        <v>20.599</v>
      </c>
      <c r="AE19" s="240">
        <f t="shared" si="12"/>
        <v>0</v>
      </c>
      <c r="AF19" s="240">
        <v>20.599</v>
      </c>
      <c r="AG19" s="206">
        <f t="shared" si="1"/>
        <v>0.07348125424</v>
      </c>
      <c r="AH19" s="179">
        <v>1344.53</v>
      </c>
      <c r="AI19" s="179">
        <f t="shared" si="13"/>
        <v>27695.97</v>
      </c>
      <c r="AJ19" s="179">
        <f t="shared" si="14"/>
        <v>32029.87</v>
      </c>
      <c r="AK19" s="230">
        <f t="shared" si="15"/>
        <v>114.26</v>
      </c>
      <c r="AL19" s="188" t="e">
        <f>AJ19/#REF!</f>
        <v>#REF!</v>
      </c>
      <c r="AM19" s="242">
        <v>1480.27</v>
      </c>
      <c r="AN19" s="179"/>
      <c r="AO19" s="179"/>
      <c r="AP19" s="183"/>
      <c r="AQ19" s="183"/>
      <c r="AR19" s="176">
        <v>126.267</v>
      </c>
      <c r="AS19" s="208">
        <f t="shared" si="16"/>
        <v>126.267</v>
      </c>
      <c r="AT19" s="208">
        <f t="shared" si="17"/>
        <v>0</v>
      </c>
      <c r="AU19" s="189">
        <f t="shared" si="18"/>
        <v>0.03659</v>
      </c>
      <c r="AV19" s="187" t="s">
        <v>22</v>
      </c>
      <c r="AW19" s="190"/>
      <c r="AX19" s="184">
        <v>1344.53</v>
      </c>
      <c r="AY19" s="179"/>
      <c r="AZ19" s="184">
        <f t="shared" si="19"/>
        <v>169761.85</v>
      </c>
      <c r="BA19" s="184">
        <f t="shared" si="20"/>
        <v>49.2</v>
      </c>
      <c r="BB19" s="237">
        <f t="shared" si="21"/>
        <v>146.866</v>
      </c>
      <c r="BC19" s="237">
        <f t="shared" si="22"/>
        <v>0</v>
      </c>
      <c r="BD19" s="237">
        <f t="shared" si="23"/>
        <v>146.866</v>
      </c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</row>
    <row r="20" spans="1:73" s="159" customFormat="1" ht="15">
      <c r="A20" s="176">
        <v>12</v>
      </c>
      <c r="B20" s="181" t="s">
        <v>23</v>
      </c>
      <c r="C20" s="182">
        <v>3454.6</v>
      </c>
      <c r="D20" s="183"/>
      <c r="E20" s="179">
        <f t="shared" si="2"/>
        <v>3454.6</v>
      </c>
      <c r="F20" s="233">
        <v>304.6</v>
      </c>
      <c r="G20" s="179">
        <f t="shared" si="3"/>
        <v>311.3</v>
      </c>
      <c r="H20" s="208">
        <f t="shared" si="4"/>
        <v>311.3</v>
      </c>
      <c r="I20" s="208">
        <f t="shared" si="5"/>
        <v>20.539</v>
      </c>
      <c r="J20" s="185">
        <v>134</v>
      </c>
      <c r="K20" s="183">
        <v>0.03</v>
      </c>
      <c r="L20" s="186">
        <v>322</v>
      </c>
      <c r="M20" s="181" t="s">
        <v>23</v>
      </c>
      <c r="N20" s="183">
        <f t="shared" si="6"/>
        <v>9.66</v>
      </c>
      <c r="O20" s="183">
        <f t="shared" si="7"/>
        <v>1006.28</v>
      </c>
      <c r="P20" s="184">
        <f t="shared" si="8"/>
        <v>0.29</v>
      </c>
      <c r="Q20" s="217">
        <v>96</v>
      </c>
      <c r="R20" s="215">
        <v>146.65</v>
      </c>
      <c r="S20" s="178">
        <f t="shared" si="0"/>
        <v>38</v>
      </c>
      <c r="T20" s="176"/>
      <c r="U20" s="237"/>
      <c r="V20" s="179">
        <v>29.4</v>
      </c>
      <c r="W20" s="179">
        <f t="shared" si="24"/>
        <v>125.59</v>
      </c>
      <c r="X20" s="180">
        <f t="shared" si="9"/>
        <v>3.31</v>
      </c>
      <c r="Y20" s="230">
        <f t="shared" si="10"/>
        <v>-0.01</v>
      </c>
      <c r="Z20" s="230">
        <v>3.3</v>
      </c>
      <c r="AA20" s="187" t="s">
        <v>23</v>
      </c>
      <c r="AB20" s="239">
        <v>15.46</v>
      </c>
      <c r="AC20" s="179">
        <f t="shared" si="11"/>
        <v>4812.7</v>
      </c>
      <c r="AD20" s="240">
        <f t="shared" si="25"/>
        <v>20.539</v>
      </c>
      <c r="AE20" s="240">
        <f t="shared" si="12"/>
        <v>0</v>
      </c>
      <c r="AF20" s="240">
        <v>20.539</v>
      </c>
      <c r="AG20" s="206">
        <f t="shared" si="1"/>
        <v>0.06597815612</v>
      </c>
      <c r="AH20" s="179">
        <v>1344.53</v>
      </c>
      <c r="AI20" s="179">
        <f t="shared" si="13"/>
        <v>27615.3</v>
      </c>
      <c r="AJ20" s="179">
        <f t="shared" si="14"/>
        <v>32428</v>
      </c>
      <c r="AK20" s="230">
        <f t="shared" si="15"/>
        <v>104.17</v>
      </c>
      <c r="AL20" s="188" t="e">
        <f>AJ20/#REF!</f>
        <v>#REF!</v>
      </c>
      <c r="AM20" s="242">
        <v>1480.27</v>
      </c>
      <c r="AN20" s="179"/>
      <c r="AO20" s="179"/>
      <c r="AP20" s="183"/>
      <c r="AQ20" s="183"/>
      <c r="AR20" s="176">
        <v>110.366</v>
      </c>
      <c r="AS20" s="208">
        <f t="shared" si="16"/>
        <v>110.366</v>
      </c>
      <c r="AT20" s="208">
        <f t="shared" si="17"/>
        <v>0</v>
      </c>
      <c r="AU20" s="189">
        <f t="shared" si="18"/>
        <v>0.03195</v>
      </c>
      <c r="AV20" s="187" t="s">
        <v>23</v>
      </c>
      <c r="AW20" s="190"/>
      <c r="AX20" s="184">
        <v>1344.53</v>
      </c>
      <c r="AY20" s="179"/>
      <c r="AZ20" s="184">
        <f t="shared" si="19"/>
        <v>148401.79</v>
      </c>
      <c r="BA20" s="184">
        <f t="shared" si="20"/>
        <v>42.96</v>
      </c>
      <c r="BB20" s="237">
        <f t="shared" si="21"/>
        <v>130.905</v>
      </c>
      <c r="BC20" s="237">
        <f t="shared" si="22"/>
        <v>0</v>
      </c>
      <c r="BD20" s="237">
        <f t="shared" si="23"/>
        <v>130.905</v>
      </c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</row>
    <row r="21" spans="1:73" s="159" customFormat="1" ht="15">
      <c r="A21" s="176">
        <v>13</v>
      </c>
      <c r="B21" s="181" t="s">
        <v>24</v>
      </c>
      <c r="C21" s="182">
        <v>3313.9</v>
      </c>
      <c r="D21" s="183">
        <v>116.5</v>
      </c>
      <c r="E21" s="179">
        <f t="shared" si="2"/>
        <v>3430.4</v>
      </c>
      <c r="F21" s="233">
        <v>179.5</v>
      </c>
      <c r="G21" s="179">
        <f t="shared" si="3"/>
        <v>183.45</v>
      </c>
      <c r="H21" s="208">
        <f t="shared" si="4"/>
        <v>182.926</v>
      </c>
      <c r="I21" s="208">
        <f t="shared" si="5"/>
        <v>11.929</v>
      </c>
      <c r="J21" s="185">
        <v>129</v>
      </c>
      <c r="K21" s="183">
        <v>0.03</v>
      </c>
      <c r="L21" s="186">
        <v>307.2</v>
      </c>
      <c r="M21" s="181" t="s">
        <v>24</v>
      </c>
      <c r="N21" s="183">
        <f t="shared" si="6"/>
        <v>9.22</v>
      </c>
      <c r="O21" s="183">
        <f t="shared" si="7"/>
        <v>950.95</v>
      </c>
      <c r="P21" s="184">
        <f t="shared" si="8"/>
        <v>0.28</v>
      </c>
      <c r="Q21" s="217">
        <v>118</v>
      </c>
      <c r="R21" s="215">
        <v>118.85</v>
      </c>
      <c r="S21" s="178">
        <f t="shared" si="0"/>
        <v>11</v>
      </c>
      <c r="T21" s="176">
        <v>0.524</v>
      </c>
      <c r="U21" s="237">
        <f>T21*AG21</f>
        <v>0.034</v>
      </c>
      <c r="V21" s="179">
        <v>33.6</v>
      </c>
      <c r="W21" s="179">
        <f t="shared" si="24"/>
        <v>21.26</v>
      </c>
      <c r="X21" s="180">
        <f t="shared" si="9"/>
        <v>1.93</v>
      </c>
      <c r="Y21" s="230">
        <f t="shared" si="10"/>
        <v>0.76</v>
      </c>
      <c r="Z21" s="230">
        <v>2.69</v>
      </c>
      <c r="AA21" s="187" t="s">
        <v>24</v>
      </c>
      <c r="AB21" s="239">
        <v>15.46</v>
      </c>
      <c r="AC21" s="179">
        <f t="shared" si="11"/>
        <v>2828.04</v>
      </c>
      <c r="AD21" s="240">
        <f t="shared" si="25"/>
        <v>11.929</v>
      </c>
      <c r="AE21" s="240">
        <f t="shared" si="12"/>
        <v>0.034</v>
      </c>
      <c r="AF21" s="240">
        <v>11.963</v>
      </c>
      <c r="AG21" s="206">
        <f t="shared" si="1"/>
        <v>0.06521122922</v>
      </c>
      <c r="AH21" s="179">
        <v>1344.53</v>
      </c>
      <c r="AI21" s="179">
        <f t="shared" si="13"/>
        <v>16038.9</v>
      </c>
      <c r="AJ21" s="179">
        <f t="shared" si="14"/>
        <v>18866.94</v>
      </c>
      <c r="AK21" s="230">
        <f t="shared" si="15"/>
        <v>103.14</v>
      </c>
      <c r="AL21" s="188" t="e">
        <f>AJ21/#REF!</f>
        <v>#REF!</v>
      </c>
      <c r="AM21" s="242">
        <v>1480.27</v>
      </c>
      <c r="AN21" s="179">
        <f>U21*AM21</f>
        <v>50.33</v>
      </c>
      <c r="AO21" s="179">
        <f>T21*AB21</f>
        <v>8.1</v>
      </c>
      <c r="AP21" s="183">
        <f>AN21+AO21</f>
        <v>58.43</v>
      </c>
      <c r="AQ21" s="183">
        <f>AP21/T21</f>
        <v>111.51</v>
      </c>
      <c r="AR21" s="176">
        <v>116.077</v>
      </c>
      <c r="AS21" s="208">
        <f t="shared" si="16"/>
        <v>112.135</v>
      </c>
      <c r="AT21" s="208">
        <f t="shared" si="17"/>
        <v>3.942</v>
      </c>
      <c r="AU21" s="189">
        <f t="shared" si="18"/>
        <v>0.03384</v>
      </c>
      <c r="AV21" s="187" t="s">
        <v>24</v>
      </c>
      <c r="AW21" s="190"/>
      <c r="AX21" s="184">
        <v>1344.53</v>
      </c>
      <c r="AY21" s="179">
        <f>AT21*AM21</f>
        <v>5835.22</v>
      </c>
      <c r="AZ21" s="184">
        <f t="shared" si="19"/>
        <v>150778.79</v>
      </c>
      <c r="BA21" s="184">
        <f t="shared" si="20"/>
        <v>45.5</v>
      </c>
      <c r="BB21" s="237">
        <f t="shared" si="21"/>
        <v>124.064</v>
      </c>
      <c r="BC21" s="237">
        <f t="shared" si="22"/>
        <v>3.976</v>
      </c>
      <c r="BD21" s="237">
        <f t="shared" si="23"/>
        <v>128.04</v>
      </c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</row>
    <row r="22" spans="1:73" s="159" customFormat="1" ht="15">
      <c r="A22" s="176">
        <v>14</v>
      </c>
      <c r="B22" s="181" t="s">
        <v>25</v>
      </c>
      <c r="C22" s="182">
        <v>3428</v>
      </c>
      <c r="D22" s="183"/>
      <c r="E22" s="179">
        <f t="shared" si="2"/>
        <v>3428</v>
      </c>
      <c r="F22" s="233">
        <v>368.6</v>
      </c>
      <c r="G22" s="179">
        <f t="shared" si="3"/>
        <v>376.71</v>
      </c>
      <c r="H22" s="208">
        <f t="shared" si="4"/>
        <v>376.71</v>
      </c>
      <c r="I22" s="208">
        <f t="shared" si="5"/>
        <v>24.094</v>
      </c>
      <c r="J22" s="185">
        <v>130</v>
      </c>
      <c r="K22" s="183">
        <v>0.03</v>
      </c>
      <c r="L22" s="186">
        <v>305.6</v>
      </c>
      <c r="M22" s="181" t="s">
        <v>25</v>
      </c>
      <c r="N22" s="183">
        <f t="shared" si="6"/>
        <v>9.17</v>
      </c>
      <c r="O22" s="183">
        <f t="shared" si="7"/>
        <v>930.3</v>
      </c>
      <c r="P22" s="184">
        <f t="shared" si="8"/>
        <v>0.27</v>
      </c>
      <c r="Q22" s="217">
        <v>118</v>
      </c>
      <c r="R22" s="215">
        <v>145.86</v>
      </c>
      <c r="S22" s="178">
        <f t="shared" si="0"/>
        <v>12</v>
      </c>
      <c r="T22" s="176"/>
      <c r="U22" s="237"/>
      <c r="V22" s="179">
        <v>42</v>
      </c>
      <c r="W22" s="179">
        <f t="shared" si="24"/>
        <v>179.68</v>
      </c>
      <c r="X22" s="180">
        <f t="shared" si="9"/>
        <v>14.97</v>
      </c>
      <c r="Y22" s="230">
        <f t="shared" si="10"/>
        <v>0.35</v>
      </c>
      <c r="Z22" s="230">
        <v>15.32</v>
      </c>
      <c r="AA22" s="187" t="s">
        <v>25</v>
      </c>
      <c r="AB22" s="239">
        <v>15.46</v>
      </c>
      <c r="AC22" s="179">
        <f t="shared" si="11"/>
        <v>5823.94</v>
      </c>
      <c r="AD22" s="240">
        <f t="shared" si="25"/>
        <v>24.094</v>
      </c>
      <c r="AE22" s="240">
        <f t="shared" si="12"/>
        <v>0</v>
      </c>
      <c r="AF22" s="240">
        <v>24.094</v>
      </c>
      <c r="AG22" s="206">
        <f t="shared" si="1"/>
        <v>0.06395901356</v>
      </c>
      <c r="AH22" s="179">
        <v>1344.53</v>
      </c>
      <c r="AI22" s="179">
        <f t="shared" si="13"/>
        <v>32395.11</v>
      </c>
      <c r="AJ22" s="179">
        <f t="shared" si="14"/>
        <v>38219.05</v>
      </c>
      <c r="AK22" s="230">
        <f t="shared" si="15"/>
        <v>101.45</v>
      </c>
      <c r="AL22" s="188" t="e">
        <f>AJ22/#REF!</f>
        <v>#REF!</v>
      </c>
      <c r="AM22" s="242">
        <v>1480.27</v>
      </c>
      <c r="AN22" s="179"/>
      <c r="AO22" s="179"/>
      <c r="AP22" s="183"/>
      <c r="AQ22" s="183"/>
      <c r="AR22" s="176">
        <v>98.923</v>
      </c>
      <c r="AS22" s="208">
        <f t="shared" si="16"/>
        <v>98.923</v>
      </c>
      <c r="AT22" s="208">
        <f t="shared" si="17"/>
        <v>0</v>
      </c>
      <c r="AU22" s="189">
        <f t="shared" si="18"/>
        <v>0.02886</v>
      </c>
      <c r="AV22" s="187" t="s">
        <v>25</v>
      </c>
      <c r="AW22" s="190"/>
      <c r="AX22" s="184">
        <v>1344.53</v>
      </c>
      <c r="AY22" s="179"/>
      <c r="AZ22" s="184">
        <f t="shared" si="19"/>
        <v>133017.15</v>
      </c>
      <c r="BA22" s="184">
        <f t="shared" si="20"/>
        <v>38.8</v>
      </c>
      <c r="BB22" s="237">
        <f t="shared" si="21"/>
        <v>123.017</v>
      </c>
      <c r="BC22" s="237">
        <f t="shared" si="22"/>
        <v>0</v>
      </c>
      <c r="BD22" s="237">
        <f t="shared" si="23"/>
        <v>123.017</v>
      </c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</row>
    <row r="23" spans="1:73" s="159" customFormat="1" ht="15">
      <c r="A23" s="176">
        <v>15</v>
      </c>
      <c r="B23" s="181" t="s">
        <v>26</v>
      </c>
      <c r="C23" s="182">
        <v>3465.6</v>
      </c>
      <c r="D23" s="183"/>
      <c r="E23" s="179">
        <f t="shared" si="2"/>
        <v>3465.6</v>
      </c>
      <c r="F23" s="233">
        <v>255.6</v>
      </c>
      <c r="G23" s="179">
        <f t="shared" si="3"/>
        <v>261.22</v>
      </c>
      <c r="H23" s="208">
        <f t="shared" si="4"/>
        <v>261.22</v>
      </c>
      <c r="I23" s="208">
        <f t="shared" si="5"/>
        <v>16.932</v>
      </c>
      <c r="J23" s="185">
        <v>124</v>
      </c>
      <c r="K23" s="183">
        <v>0.03</v>
      </c>
      <c r="L23" s="186">
        <v>344.5</v>
      </c>
      <c r="M23" s="181" t="s">
        <v>26</v>
      </c>
      <c r="N23" s="183">
        <f t="shared" si="6"/>
        <v>10.34</v>
      </c>
      <c r="O23" s="183">
        <f t="shared" si="7"/>
        <v>1060.99</v>
      </c>
      <c r="P23" s="184">
        <f t="shared" si="8"/>
        <v>0.31</v>
      </c>
      <c r="Q23" s="217">
        <v>86</v>
      </c>
      <c r="R23" s="215">
        <v>152.27</v>
      </c>
      <c r="S23" s="178">
        <f t="shared" si="0"/>
        <v>38</v>
      </c>
      <c r="T23" s="176"/>
      <c r="U23" s="237"/>
      <c r="V23" s="179">
        <v>25.2</v>
      </c>
      <c r="W23" s="179">
        <f t="shared" si="24"/>
        <v>73.41</v>
      </c>
      <c r="X23" s="180">
        <f t="shared" si="9"/>
        <v>1.93</v>
      </c>
      <c r="Y23" s="230">
        <f t="shared" si="10"/>
        <v>0.11</v>
      </c>
      <c r="Z23" s="230">
        <v>2.04</v>
      </c>
      <c r="AA23" s="187" t="s">
        <v>26</v>
      </c>
      <c r="AB23" s="239">
        <v>15.46</v>
      </c>
      <c r="AC23" s="179">
        <f t="shared" si="11"/>
        <v>4038.46</v>
      </c>
      <c r="AD23" s="240">
        <f t="shared" si="25"/>
        <v>16.932</v>
      </c>
      <c r="AE23" s="240">
        <f t="shared" si="12"/>
        <v>0</v>
      </c>
      <c r="AF23" s="240">
        <v>16.932</v>
      </c>
      <c r="AG23" s="206">
        <f t="shared" si="1"/>
        <v>0.06481892658</v>
      </c>
      <c r="AH23" s="179">
        <v>1344.53</v>
      </c>
      <c r="AI23" s="179">
        <f t="shared" si="13"/>
        <v>22765.58</v>
      </c>
      <c r="AJ23" s="179">
        <f t="shared" si="14"/>
        <v>26804.04</v>
      </c>
      <c r="AK23" s="230">
        <f t="shared" si="15"/>
        <v>102.61</v>
      </c>
      <c r="AL23" s="188" t="e">
        <f>AJ23/#REF!</f>
        <v>#REF!</v>
      </c>
      <c r="AM23" s="242">
        <v>1480.27</v>
      </c>
      <c r="AN23" s="179"/>
      <c r="AO23" s="179"/>
      <c r="AP23" s="183"/>
      <c r="AQ23" s="183"/>
      <c r="AR23" s="176">
        <v>110.51</v>
      </c>
      <c r="AS23" s="208">
        <f t="shared" si="16"/>
        <v>110.51</v>
      </c>
      <c r="AT23" s="208">
        <f t="shared" si="17"/>
        <v>0</v>
      </c>
      <c r="AU23" s="189">
        <f t="shared" si="18"/>
        <v>0.03189</v>
      </c>
      <c r="AV23" s="187" t="s">
        <v>26</v>
      </c>
      <c r="AW23" s="190"/>
      <c r="AX23" s="184">
        <v>1344.53</v>
      </c>
      <c r="AY23" s="179"/>
      <c r="AZ23" s="184">
        <f t="shared" si="19"/>
        <v>148594.75</v>
      </c>
      <c r="BA23" s="184">
        <f t="shared" si="20"/>
        <v>42.88</v>
      </c>
      <c r="BB23" s="237">
        <f t="shared" si="21"/>
        <v>127.442</v>
      </c>
      <c r="BC23" s="237">
        <f t="shared" si="22"/>
        <v>0</v>
      </c>
      <c r="BD23" s="237">
        <f t="shared" si="23"/>
        <v>127.442</v>
      </c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</row>
    <row r="24" spans="1:73" s="159" customFormat="1" ht="15">
      <c r="A24" s="176">
        <v>16</v>
      </c>
      <c r="B24" s="181" t="s">
        <v>27</v>
      </c>
      <c r="C24" s="182">
        <v>3556.1</v>
      </c>
      <c r="D24" s="183"/>
      <c r="E24" s="179">
        <f t="shared" si="2"/>
        <v>3556.1</v>
      </c>
      <c r="F24" s="233">
        <v>238.4</v>
      </c>
      <c r="G24" s="179">
        <f t="shared" si="3"/>
        <v>243.64</v>
      </c>
      <c r="H24" s="208">
        <f t="shared" si="4"/>
        <v>243.64</v>
      </c>
      <c r="I24" s="208">
        <f t="shared" si="5"/>
        <v>15.759</v>
      </c>
      <c r="J24" s="185">
        <v>131</v>
      </c>
      <c r="K24" s="183">
        <v>0.03</v>
      </c>
      <c r="L24" s="186">
        <v>314.4</v>
      </c>
      <c r="M24" s="181" t="s">
        <v>27</v>
      </c>
      <c r="N24" s="183">
        <f t="shared" si="6"/>
        <v>9.43</v>
      </c>
      <c r="O24" s="183">
        <f t="shared" si="7"/>
        <v>965.91</v>
      </c>
      <c r="P24" s="184">
        <f t="shared" si="8"/>
        <v>0.27</v>
      </c>
      <c r="Q24" s="217">
        <v>117</v>
      </c>
      <c r="R24" s="215">
        <v>173.5</v>
      </c>
      <c r="S24" s="178">
        <f t="shared" si="0"/>
        <v>14</v>
      </c>
      <c r="T24" s="176"/>
      <c r="U24" s="237"/>
      <c r="V24" s="179">
        <v>21</v>
      </c>
      <c r="W24" s="179">
        <f t="shared" si="24"/>
        <v>39.71</v>
      </c>
      <c r="X24" s="180">
        <f t="shared" si="9"/>
        <v>2.84</v>
      </c>
      <c r="Y24" s="230">
        <f t="shared" si="10"/>
        <v>0.29</v>
      </c>
      <c r="Z24" s="230">
        <v>3.13</v>
      </c>
      <c r="AA24" s="187" t="s">
        <v>27</v>
      </c>
      <c r="AB24" s="239">
        <v>15.46</v>
      </c>
      <c r="AC24" s="179">
        <f t="shared" si="11"/>
        <v>3766.67</v>
      </c>
      <c r="AD24" s="240">
        <f t="shared" si="25"/>
        <v>15.759</v>
      </c>
      <c r="AE24" s="240">
        <f t="shared" si="12"/>
        <v>0</v>
      </c>
      <c r="AF24" s="240">
        <v>15.759</v>
      </c>
      <c r="AG24" s="206">
        <f t="shared" si="1"/>
        <v>0.06468149729</v>
      </c>
      <c r="AH24" s="179">
        <v>1344.53</v>
      </c>
      <c r="AI24" s="179">
        <f t="shared" si="13"/>
        <v>21188.45</v>
      </c>
      <c r="AJ24" s="179">
        <f t="shared" si="14"/>
        <v>24955.12</v>
      </c>
      <c r="AK24" s="230">
        <f t="shared" si="15"/>
        <v>102.43</v>
      </c>
      <c r="AL24" s="188" t="e">
        <f>AJ24/#REF!</f>
        <v>#REF!</v>
      </c>
      <c r="AM24" s="242">
        <v>1480.27</v>
      </c>
      <c r="AN24" s="179"/>
      <c r="AO24" s="179"/>
      <c r="AP24" s="183"/>
      <c r="AQ24" s="183"/>
      <c r="AR24" s="176">
        <v>118.02</v>
      </c>
      <c r="AS24" s="208">
        <f t="shared" si="16"/>
        <v>118.02</v>
      </c>
      <c r="AT24" s="208">
        <f t="shared" si="17"/>
        <v>0</v>
      </c>
      <c r="AU24" s="189">
        <f t="shared" si="18"/>
        <v>0.03319</v>
      </c>
      <c r="AV24" s="187" t="s">
        <v>27</v>
      </c>
      <c r="AW24" s="190"/>
      <c r="AX24" s="184">
        <v>1344.53</v>
      </c>
      <c r="AY24" s="179"/>
      <c r="AZ24" s="184">
        <f t="shared" si="19"/>
        <v>158690.79</v>
      </c>
      <c r="BA24" s="184">
        <f t="shared" si="20"/>
        <v>44.62</v>
      </c>
      <c r="BB24" s="237">
        <f t="shared" si="21"/>
        <v>133.779</v>
      </c>
      <c r="BC24" s="237">
        <f t="shared" si="22"/>
        <v>0</v>
      </c>
      <c r="BD24" s="237">
        <f t="shared" si="23"/>
        <v>133.779</v>
      </c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</row>
    <row r="25" spans="1:73" s="159" customFormat="1" ht="15">
      <c r="A25" s="176">
        <v>17</v>
      </c>
      <c r="B25" s="181" t="s">
        <v>28</v>
      </c>
      <c r="C25" s="182">
        <v>3556.2</v>
      </c>
      <c r="D25" s="183"/>
      <c r="E25" s="179">
        <f t="shared" si="2"/>
        <v>3556.2</v>
      </c>
      <c r="F25" s="233">
        <v>462.8</v>
      </c>
      <c r="G25" s="179">
        <f t="shared" si="3"/>
        <v>472.98</v>
      </c>
      <c r="H25" s="208">
        <f t="shared" si="4"/>
        <v>472.98</v>
      </c>
      <c r="I25" s="208">
        <f t="shared" si="5"/>
        <v>31.063</v>
      </c>
      <c r="J25" s="185">
        <v>135</v>
      </c>
      <c r="K25" s="183">
        <v>0.03</v>
      </c>
      <c r="L25" s="186">
        <v>317.6</v>
      </c>
      <c r="M25" s="181" t="s">
        <v>28</v>
      </c>
      <c r="N25" s="183">
        <f t="shared" si="6"/>
        <v>9.53</v>
      </c>
      <c r="O25" s="183">
        <f t="shared" si="7"/>
        <v>988.83</v>
      </c>
      <c r="P25" s="184">
        <f t="shared" si="8"/>
        <v>0.28</v>
      </c>
      <c r="Q25" s="217">
        <v>109</v>
      </c>
      <c r="R25" s="215">
        <v>141.14</v>
      </c>
      <c r="S25" s="178">
        <f t="shared" si="0"/>
        <v>26</v>
      </c>
      <c r="T25" s="176"/>
      <c r="U25" s="237"/>
      <c r="V25" s="179">
        <v>29.4</v>
      </c>
      <c r="W25" s="179">
        <f t="shared" si="24"/>
        <v>292.91</v>
      </c>
      <c r="X25" s="180">
        <f t="shared" si="9"/>
        <v>11.27</v>
      </c>
      <c r="Y25" s="230">
        <f t="shared" si="10"/>
        <v>2.4</v>
      </c>
      <c r="Z25" s="230">
        <v>13.67</v>
      </c>
      <c r="AA25" s="187" t="s">
        <v>28</v>
      </c>
      <c r="AB25" s="239">
        <v>15.46</v>
      </c>
      <c r="AC25" s="179">
        <f t="shared" si="11"/>
        <v>7312.27</v>
      </c>
      <c r="AD25" s="240">
        <f t="shared" si="25"/>
        <v>31.063</v>
      </c>
      <c r="AE25" s="240">
        <f t="shared" si="12"/>
        <v>0</v>
      </c>
      <c r="AF25" s="240">
        <v>31.063</v>
      </c>
      <c r="AG25" s="206">
        <f t="shared" si="1"/>
        <v>0.0656750814</v>
      </c>
      <c r="AH25" s="179">
        <v>1344.53</v>
      </c>
      <c r="AI25" s="179">
        <f t="shared" si="13"/>
        <v>41765.14</v>
      </c>
      <c r="AJ25" s="179">
        <f t="shared" si="14"/>
        <v>49077.41</v>
      </c>
      <c r="AK25" s="230">
        <f t="shared" si="15"/>
        <v>103.76</v>
      </c>
      <c r="AL25" s="188" t="e">
        <f>AJ25/#REF!</f>
        <v>#REF!</v>
      </c>
      <c r="AM25" s="242">
        <v>1480.27</v>
      </c>
      <c r="AN25" s="179"/>
      <c r="AO25" s="179"/>
      <c r="AP25" s="183"/>
      <c r="AQ25" s="183"/>
      <c r="AR25" s="176">
        <v>107.842</v>
      </c>
      <c r="AS25" s="208">
        <f t="shared" si="16"/>
        <v>107.842</v>
      </c>
      <c r="AT25" s="208">
        <f t="shared" si="17"/>
        <v>0</v>
      </c>
      <c r="AU25" s="189">
        <f t="shared" si="18"/>
        <v>0.03033</v>
      </c>
      <c r="AV25" s="187" t="s">
        <v>28</v>
      </c>
      <c r="AW25" s="190"/>
      <c r="AX25" s="184">
        <v>1344.53</v>
      </c>
      <c r="AY25" s="179"/>
      <c r="AZ25" s="184">
        <f t="shared" si="19"/>
        <v>145020.4</v>
      </c>
      <c r="BA25" s="184">
        <f t="shared" si="20"/>
        <v>40.78</v>
      </c>
      <c r="BB25" s="237">
        <f t="shared" si="21"/>
        <v>138.905</v>
      </c>
      <c r="BC25" s="237">
        <f t="shared" si="22"/>
        <v>0</v>
      </c>
      <c r="BD25" s="237">
        <f t="shared" si="23"/>
        <v>138.905</v>
      </c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</row>
    <row r="26" spans="1:73" s="159" customFormat="1" ht="15">
      <c r="A26" s="176">
        <v>18</v>
      </c>
      <c r="B26" s="181" t="s">
        <v>29</v>
      </c>
      <c r="C26" s="182">
        <v>3524</v>
      </c>
      <c r="D26" s="183"/>
      <c r="E26" s="179">
        <f t="shared" si="2"/>
        <v>3524</v>
      </c>
      <c r="F26" s="233">
        <v>300.56</v>
      </c>
      <c r="G26" s="179">
        <f t="shared" si="3"/>
        <v>307.17</v>
      </c>
      <c r="H26" s="208">
        <f t="shared" si="4"/>
        <v>307.17</v>
      </c>
      <c r="I26" s="208">
        <f t="shared" si="5"/>
        <v>22.637</v>
      </c>
      <c r="J26" s="185">
        <v>156</v>
      </c>
      <c r="K26" s="183">
        <v>0.03</v>
      </c>
      <c r="L26" s="186">
        <v>309.6</v>
      </c>
      <c r="M26" s="181" t="s">
        <v>29</v>
      </c>
      <c r="N26" s="183">
        <f t="shared" si="6"/>
        <v>9.29</v>
      </c>
      <c r="O26" s="183">
        <f t="shared" si="7"/>
        <v>1064.17</v>
      </c>
      <c r="P26" s="184">
        <f t="shared" si="8"/>
        <v>0.3</v>
      </c>
      <c r="Q26" s="217">
        <v>147</v>
      </c>
      <c r="R26" s="215">
        <v>214.77</v>
      </c>
      <c r="S26" s="178">
        <f t="shared" si="0"/>
        <v>9</v>
      </c>
      <c r="T26" s="176"/>
      <c r="U26" s="237"/>
      <c r="V26" s="179">
        <v>21</v>
      </c>
      <c r="W26" s="179">
        <f t="shared" si="24"/>
        <v>62.11</v>
      </c>
      <c r="X26" s="180">
        <f t="shared" si="9"/>
        <v>6.9</v>
      </c>
      <c r="Y26" s="230">
        <f t="shared" si="10"/>
        <v>1.12</v>
      </c>
      <c r="Z26" s="230">
        <v>8.02</v>
      </c>
      <c r="AA26" s="187" t="s">
        <v>29</v>
      </c>
      <c r="AB26" s="239">
        <v>15.46</v>
      </c>
      <c r="AC26" s="179">
        <f t="shared" si="11"/>
        <v>4748.85</v>
      </c>
      <c r="AD26" s="240">
        <f t="shared" si="25"/>
        <v>22.637</v>
      </c>
      <c r="AE26" s="240">
        <f t="shared" si="12"/>
        <v>0</v>
      </c>
      <c r="AF26" s="240">
        <v>22.637</v>
      </c>
      <c r="AG26" s="206">
        <f t="shared" si="1"/>
        <v>0.07369534785</v>
      </c>
      <c r="AH26" s="179">
        <v>1344.53</v>
      </c>
      <c r="AI26" s="179">
        <f t="shared" si="13"/>
        <v>30436.13</v>
      </c>
      <c r="AJ26" s="179">
        <f t="shared" si="14"/>
        <v>35184.98</v>
      </c>
      <c r="AK26" s="230">
        <f t="shared" si="15"/>
        <v>114.55</v>
      </c>
      <c r="AL26" s="188" t="e">
        <f>AJ26/#REF!</f>
        <v>#REF!</v>
      </c>
      <c r="AM26" s="242">
        <v>1480.27</v>
      </c>
      <c r="AN26" s="179"/>
      <c r="AO26" s="179"/>
      <c r="AP26" s="183"/>
      <c r="AQ26" s="183"/>
      <c r="AR26" s="176">
        <v>124.121</v>
      </c>
      <c r="AS26" s="208">
        <f t="shared" si="16"/>
        <v>124.121</v>
      </c>
      <c r="AT26" s="208">
        <f t="shared" si="17"/>
        <v>0</v>
      </c>
      <c r="AU26" s="189">
        <f t="shared" si="18"/>
        <v>0.03522</v>
      </c>
      <c r="AV26" s="187" t="s">
        <v>29</v>
      </c>
      <c r="AW26" s="190"/>
      <c r="AX26" s="184">
        <v>1344.53</v>
      </c>
      <c r="AY26" s="179"/>
      <c r="AZ26" s="184">
        <f t="shared" si="19"/>
        <v>166876.72</v>
      </c>
      <c r="BA26" s="184">
        <f t="shared" si="20"/>
        <v>47.35</v>
      </c>
      <c r="BB26" s="237">
        <f t="shared" si="21"/>
        <v>146.758</v>
      </c>
      <c r="BC26" s="237">
        <f t="shared" si="22"/>
        <v>0</v>
      </c>
      <c r="BD26" s="237">
        <f t="shared" si="23"/>
        <v>146.758</v>
      </c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</row>
    <row r="27" spans="1:73" s="159" customFormat="1" ht="15">
      <c r="A27" s="176">
        <v>19</v>
      </c>
      <c r="B27" s="181" t="s">
        <v>30</v>
      </c>
      <c r="C27" s="182">
        <v>3455.9</v>
      </c>
      <c r="D27" s="183"/>
      <c r="E27" s="179">
        <f t="shared" si="2"/>
        <v>3455.9</v>
      </c>
      <c r="F27" s="233">
        <v>203.5</v>
      </c>
      <c r="G27" s="179">
        <f t="shared" si="3"/>
        <v>207.98</v>
      </c>
      <c r="H27" s="208">
        <f t="shared" si="4"/>
        <v>207.98</v>
      </c>
      <c r="I27" s="208">
        <f t="shared" si="5"/>
        <v>13.853</v>
      </c>
      <c r="J27" s="185">
        <v>132</v>
      </c>
      <c r="K27" s="183">
        <v>0.03</v>
      </c>
      <c r="L27" s="186">
        <v>305.6</v>
      </c>
      <c r="M27" s="181" t="s">
        <v>30</v>
      </c>
      <c r="N27" s="183">
        <v>0</v>
      </c>
      <c r="O27" s="183">
        <f t="shared" si="7"/>
        <v>0</v>
      </c>
      <c r="P27" s="184">
        <f t="shared" si="8"/>
        <v>0</v>
      </c>
      <c r="Q27" s="217">
        <v>104</v>
      </c>
      <c r="R27" s="215">
        <v>210.57</v>
      </c>
      <c r="S27" s="178">
        <f t="shared" si="0"/>
        <v>28</v>
      </c>
      <c r="T27" s="176"/>
      <c r="U27" s="237"/>
      <c r="V27" s="179">
        <v>42</v>
      </c>
      <c r="W27" s="179">
        <v>0</v>
      </c>
      <c r="X27" s="180">
        <f t="shared" si="9"/>
        <v>0</v>
      </c>
      <c r="Y27" s="230">
        <f t="shared" si="10"/>
        <v>0</v>
      </c>
      <c r="Z27" s="230">
        <v>0</v>
      </c>
      <c r="AA27" s="187" t="s">
        <v>30</v>
      </c>
      <c r="AB27" s="239">
        <v>15.46</v>
      </c>
      <c r="AC27" s="179">
        <f t="shared" si="11"/>
        <v>3215.37</v>
      </c>
      <c r="AD27" s="240">
        <f t="shared" si="25"/>
        <v>13.853</v>
      </c>
      <c r="AE27" s="240">
        <f t="shared" si="12"/>
        <v>0</v>
      </c>
      <c r="AF27" s="240">
        <v>13.853</v>
      </c>
      <c r="AG27" s="206">
        <f t="shared" si="1"/>
        <v>0.06660736609</v>
      </c>
      <c r="AH27" s="179">
        <v>1344.53</v>
      </c>
      <c r="AI27" s="179">
        <f t="shared" si="13"/>
        <v>18625.77</v>
      </c>
      <c r="AJ27" s="179">
        <f t="shared" si="14"/>
        <v>21841.14</v>
      </c>
      <c r="AK27" s="230">
        <f t="shared" si="15"/>
        <v>105.02</v>
      </c>
      <c r="AL27" s="188" t="e">
        <f>AJ27/#REF!</f>
        <v>#REF!</v>
      </c>
      <c r="AM27" s="242">
        <v>1480.27</v>
      </c>
      <c r="AN27" s="179"/>
      <c r="AO27" s="179"/>
      <c r="AP27" s="183"/>
      <c r="AQ27" s="183"/>
      <c r="AR27" s="176">
        <v>115.536</v>
      </c>
      <c r="AS27" s="208">
        <f t="shared" si="16"/>
        <v>115.536</v>
      </c>
      <c r="AT27" s="208">
        <f t="shared" si="17"/>
        <v>0</v>
      </c>
      <c r="AU27" s="189">
        <f t="shared" si="18"/>
        <v>0.03343</v>
      </c>
      <c r="AV27" s="187" t="s">
        <v>30</v>
      </c>
      <c r="AW27" s="190"/>
      <c r="AX27" s="184">
        <v>1344.53</v>
      </c>
      <c r="AY27" s="179"/>
      <c r="AZ27" s="184">
        <f t="shared" si="19"/>
        <v>155334.54</v>
      </c>
      <c r="BA27" s="184">
        <f t="shared" si="20"/>
        <v>44.95</v>
      </c>
      <c r="BB27" s="237">
        <f t="shared" si="21"/>
        <v>129.389</v>
      </c>
      <c r="BC27" s="237">
        <f t="shared" si="22"/>
        <v>0</v>
      </c>
      <c r="BD27" s="237">
        <f t="shared" si="23"/>
        <v>129.389</v>
      </c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</row>
    <row r="28" spans="1:73" s="159" customFormat="1" ht="15">
      <c r="A28" s="176">
        <v>20</v>
      </c>
      <c r="B28" s="181" t="s">
        <v>31</v>
      </c>
      <c r="C28" s="182">
        <v>3504.1</v>
      </c>
      <c r="D28" s="183"/>
      <c r="E28" s="179">
        <f t="shared" si="2"/>
        <v>3504.1</v>
      </c>
      <c r="F28" s="233">
        <v>200.9</v>
      </c>
      <c r="G28" s="179">
        <f t="shared" si="3"/>
        <v>205.32</v>
      </c>
      <c r="H28" s="208">
        <f t="shared" si="4"/>
        <v>205.32</v>
      </c>
      <c r="I28" s="208">
        <f t="shared" si="5"/>
        <v>13.594</v>
      </c>
      <c r="J28" s="185">
        <v>133</v>
      </c>
      <c r="K28" s="183">
        <v>0.03</v>
      </c>
      <c r="L28" s="186">
        <v>266.4</v>
      </c>
      <c r="M28" s="181" t="s">
        <v>31</v>
      </c>
      <c r="N28" s="183">
        <v>0</v>
      </c>
      <c r="O28" s="183">
        <f t="shared" si="7"/>
        <v>0</v>
      </c>
      <c r="P28" s="184">
        <f t="shared" si="8"/>
        <v>0</v>
      </c>
      <c r="Q28" s="217">
        <v>128</v>
      </c>
      <c r="R28" s="215">
        <v>216.73</v>
      </c>
      <c r="S28" s="178">
        <f t="shared" si="0"/>
        <v>5</v>
      </c>
      <c r="T28" s="176"/>
      <c r="U28" s="237"/>
      <c r="V28" s="179">
        <v>12.6</v>
      </c>
      <c r="W28" s="179">
        <v>0</v>
      </c>
      <c r="X28" s="180">
        <f t="shared" si="9"/>
        <v>0</v>
      </c>
      <c r="Y28" s="230">
        <f t="shared" si="10"/>
        <v>0</v>
      </c>
      <c r="Z28" s="230">
        <v>0</v>
      </c>
      <c r="AA28" s="187" t="s">
        <v>31</v>
      </c>
      <c r="AB28" s="239">
        <v>15.46</v>
      </c>
      <c r="AC28" s="179">
        <f t="shared" si="11"/>
        <v>3174.25</v>
      </c>
      <c r="AD28" s="240">
        <f t="shared" si="25"/>
        <v>13.594</v>
      </c>
      <c r="AE28" s="240">
        <f t="shared" si="12"/>
        <v>0</v>
      </c>
      <c r="AF28" s="240">
        <v>13.594</v>
      </c>
      <c r="AG28" s="206">
        <f t="shared" si="1"/>
        <v>0.06620884473</v>
      </c>
      <c r="AH28" s="179">
        <v>1344.53</v>
      </c>
      <c r="AI28" s="179">
        <f t="shared" si="13"/>
        <v>18277.54</v>
      </c>
      <c r="AJ28" s="179">
        <f t="shared" si="14"/>
        <v>21451.79</v>
      </c>
      <c r="AK28" s="230">
        <f t="shared" si="15"/>
        <v>104.48</v>
      </c>
      <c r="AL28" s="188" t="e">
        <f>AJ28/#REF!</f>
        <v>#REF!</v>
      </c>
      <c r="AM28" s="242">
        <v>1480.27</v>
      </c>
      <c r="AN28" s="179"/>
      <c r="AO28" s="179"/>
      <c r="AP28" s="183"/>
      <c r="AQ28" s="183"/>
      <c r="AR28" s="176">
        <v>112.354</v>
      </c>
      <c r="AS28" s="208">
        <f t="shared" si="16"/>
        <v>112.354</v>
      </c>
      <c r="AT28" s="208">
        <f t="shared" si="17"/>
        <v>0</v>
      </c>
      <c r="AU28" s="189">
        <f t="shared" si="18"/>
        <v>0.03206</v>
      </c>
      <c r="AV28" s="187" t="s">
        <v>31</v>
      </c>
      <c r="AW28" s="190"/>
      <c r="AX28" s="184">
        <v>1344.53</v>
      </c>
      <c r="AY28" s="179"/>
      <c r="AZ28" s="184">
        <f t="shared" si="19"/>
        <v>151046.44</v>
      </c>
      <c r="BA28" s="184">
        <f t="shared" si="20"/>
        <v>43.11</v>
      </c>
      <c r="BB28" s="237">
        <f t="shared" si="21"/>
        <v>125.948</v>
      </c>
      <c r="BC28" s="237">
        <f t="shared" si="22"/>
        <v>0</v>
      </c>
      <c r="BD28" s="237">
        <f t="shared" si="23"/>
        <v>125.948</v>
      </c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</row>
    <row r="29" spans="1:73" s="159" customFormat="1" ht="15">
      <c r="A29" s="176">
        <v>21</v>
      </c>
      <c r="B29" s="181" t="s">
        <v>32</v>
      </c>
      <c r="C29" s="182">
        <v>3523.2</v>
      </c>
      <c r="D29" s="183">
        <v>62.1</v>
      </c>
      <c r="E29" s="179">
        <f t="shared" si="2"/>
        <v>3585.3</v>
      </c>
      <c r="F29" s="233">
        <v>271.5</v>
      </c>
      <c r="G29" s="179">
        <f t="shared" si="3"/>
        <v>277.47</v>
      </c>
      <c r="H29" s="208">
        <f t="shared" si="4"/>
        <v>276.48</v>
      </c>
      <c r="I29" s="208">
        <f t="shared" si="5"/>
        <v>18.223</v>
      </c>
      <c r="J29" s="185">
        <v>159</v>
      </c>
      <c r="K29" s="183">
        <v>0.03</v>
      </c>
      <c r="L29" s="186">
        <v>296</v>
      </c>
      <c r="M29" s="181" t="s">
        <v>32</v>
      </c>
      <c r="N29" s="183">
        <f t="shared" si="6"/>
        <v>8.88</v>
      </c>
      <c r="O29" s="183">
        <f t="shared" si="7"/>
        <v>924.23</v>
      </c>
      <c r="P29" s="184">
        <f t="shared" si="8"/>
        <v>0.26</v>
      </c>
      <c r="Q29" s="217">
        <v>120</v>
      </c>
      <c r="R29" s="215">
        <v>139.02</v>
      </c>
      <c r="S29" s="178">
        <f t="shared" si="0"/>
        <v>39</v>
      </c>
      <c r="T29" s="176">
        <v>0.99</v>
      </c>
      <c r="U29" s="237">
        <f>T29*AG29</f>
        <v>0.065</v>
      </c>
      <c r="V29" s="179">
        <v>21</v>
      </c>
      <c r="W29" s="179">
        <f t="shared" si="24"/>
        <v>107.58</v>
      </c>
      <c r="X29" s="180">
        <f t="shared" si="9"/>
        <v>2.76</v>
      </c>
      <c r="Y29" s="230">
        <f t="shared" si="10"/>
        <v>0</v>
      </c>
      <c r="Z29" s="230">
        <v>2.76</v>
      </c>
      <c r="AA29" s="187" t="s">
        <v>32</v>
      </c>
      <c r="AB29" s="239">
        <v>15.46</v>
      </c>
      <c r="AC29" s="179">
        <f t="shared" si="11"/>
        <v>4274.38</v>
      </c>
      <c r="AD29" s="240">
        <f t="shared" si="25"/>
        <v>18.223</v>
      </c>
      <c r="AE29" s="240">
        <f t="shared" si="12"/>
        <v>0.065</v>
      </c>
      <c r="AF29" s="240">
        <v>18.288</v>
      </c>
      <c r="AG29" s="206">
        <f t="shared" si="1"/>
        <v>0.06590982809</v>
      </c>
      <c r="AH29" s="179">
        <v>1344.53</v>
      </c>
      <c r="AI29" s="179">
        <f t="shared" si="13"/>
        <v>24501.37</v>
      </c>
      <c r="AJ29" s="179">
        <f t="shared" si="14"/>
        <v>28775.75</v>
      </c>
      <c r="AK29" s="230">
        <f t="shared" si="15"/>
        <v>104.08</v>
      </c>
      <c r="AL29" s="188" t="e">
        <f>AJ29/#REF!</f>
        <v>#REF!</v>
      </c>
      <c r="AM29" s="242">
        <v>1480.27</v>
      </c>
      <c r="AN29" s="179">
        <f>U29*AM29</f>
        <v>96.22</v>
      </c>
      <c r="AO29" s="179">
        <f>T29*AB29</f>
        <v>15.31</v>
      </c>
      <c r="AP29" s="183">
        <f>AN29+AO29</f>
        <v>111.53</v>
      </c>
      <c r="AQ29" s="183">
        <f>AP29/T29</f>
        <v>112.66</v>
      </c>
      <c r="AR29" s="208">
        <v>131.171</v>
      </c>
      <c r="AS29" s="208">
        <f t="shared" si="16"/>
        <v>128.899</v>
      </c>
      <c r="AT29" s="208">
        <f t="shared" si="17"/>
        <v>2.272</v>
      </c>
      <c r="AU29" s="189">
        <f t="shared" si="18"/>
        <v>0.03659</v>
      </c>
      <c r="AV29" s="187" t="s">
        <v>32</v>
      </c>
      <c r="AW29" s="190"/>
      <c r="AX29" s="184">
        <v>1344.53</v>
      </c>
      <c r="AY29" s="179">
        <f>AT29*AM29</f>
        <v>3363.17</v>
      </c>
      <c r="AZ29" s="184">
        <f t="shared" si="19"/>
        <v>173328.59</v>
      </c>
      <c r="BA29" s="184">
        <f t="shared" si="20"/>
        <v>49.2</v>
      </c>
      <c r="BB29" s="237">
        <f t="shared" si="21"/>
        <v>147.122</v>
      </c>
      <c r="BC29" s="237">
        <f t="shared" si="22"/>
        <v>2.337</v>
      </c>
      <c r="BD29" s="237">
        <f t="shared" si="23"/>
        <v>149.459</v>
      </c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</row>
    <row r="30" spans="1:73" s="159" customFormat="1" ht="15">
      <c r="A30" s="176">
        <v>22</v>
      </c>
      <c r="B30" s="181" t="s">
        <v>33</v>
      </c>
      <c r="C30" s="182">
        <v>6214.3</v>
      </c>
      <c r="D30" s="183"/>
      <c r="E30" s="179">
        <f t="shared" si="2"/>
        <v>6214.3</v>
      </c>
      <c r="F30" s="233">
        <v>335.7</v>
      </c>
      <c r="G30" s="179">
        <f t="shared" si="3"/>
        <v>343.09</v>
      </c>
      <c r="H30" s="208">
        <f t="shared" si="4"/>
        <v>343.09</v>
      </c>
      <c r="I30" s="208">
        <f t="shared" si="5"/>
        <v>22.642</v>
      </c>
      <c r="J30" s="185">
        <v>263</v>
      </c>
      <c r="K30" s="183">
        <v>0.03</v>
      </c>
      <c r="L30" s="186">
        <v>622.8</v>
      </c>
      <c r="M30" s="181" t="s">
        <v>33</v>
      </c>
      <c r="N30" s="183">
        <v>0</v>
      </c>
      <c r="O30" s="183">
        <f t="shared" si="7"/>
        <v>0</v>
      </c>
      <c r="P30" s="184">
        <f t="shared" si="8"/>
        <v>0</v>
      </c>
      <c r="Q30" s="217">
        <v>236</v>
      </c>
      <c r="R30" s="215">
        <v>366.23</v>
      </c>
      <c r="S30" s="178">
        <f t="shared" si="0"/>
        <v>27</v>
      </c>
      <c r="T30" s="176"/>
      <c r="U30" s="237"/>
      <c r="V30" s="179">
        <v>50.4</v>
      </c>
      <c r="W30" s="179">
        <v>0</v>
      </c>
      <c r="X30" s="180">
        <f t="shared" si="9"/>
        <v>0</v>
      </c>
      <c r="Y30" s="230">
        <f t="shared" si="10"/>
        <v>0</v>
      </c>
      <c r="Z30" s="230">
        <v>0</v>
      </c>
      <c r="AA30" s="187" t="s">
        <v>33</v>
      </c>
      <c r="AB30" s="239">
        <v>15.46</v>
      </c>
      <c r="AC30" s="179">
        <f t="shared" si="11"/>
        <v>5304.17</v>
      </c>
      <c r="AD30" s="240">
        <f t="shared" si="25"/>
        <v>22.642</v>
      </c>
      <c r="AE30" s="240">
        <f t="shared" si="12"/>
        <v>0</v>
      </c>
      <c r="AF30" s="240">
        <v>22.642</v>
      </c>
      <c r="AG30" s="206">
        <f t="shared" si="1"/>
        <v>0.06599434551</v>
      </c>
      <c r="AH30" s="179">
        <v>1344.53</v>
      </c>
      <c r="AI30" s="179">
        <f t="shared" si="13"/>
        <v>30442.85</v>
      </c>
      <c r="AJ30" s="179">
        <f t="shared" si="14"/>
        <v>35747.02</v>
      </c>
      <c r="AK30" s="230">
        <f t="shared" si="15"/>
        <v>104.19</v>
      </c>
      <c r="AL30" s="188" t="e">
        <f>AJ30/#REF!</f>
        <v>#REF!</v>
      </c>
      <c r="AM30" s="242">
        <v>1480.27</v>
      </c>
      <c r="AN30" s="179"/>
      <c r="AO30" s="179"/>
      <c r="AP30" s="183"/>
      <c r="AQ30" s="183"/>
      <c r="AR30" s="176">
        <v>206.528</v>
      </c>
      <c r="AS30" s="208">
        <f t="shared" si="16"/>
        <v>206.528</v>
      </c>
      <c r="AT30" s="208">
        <f t="shared" si="17"/>
        <v>0</v>
      </c>
      <c r="AU30" s="189">
        <f t="shared" si="18"/>
        <v>0.03323</v>
      </c>
      <c r="AV30" s="187" t="s">
        <v>33</v>
      </c>
      <c r="AW30" s="190"/>
      <c r="AX30" s="184">
        <v>1344.53</v>
      </c>
      <c r="AY30" s="179"/>
      <c r="AZ30" s="184">
        <f t="shared" si="19"/>
        <v>277647.04</v>
      </c>
      <c r="BA30" s="184">
        <f t="shared" si="20"/>
        <v>44.68</v>
      </c>
      <c r="BB30" s="237">
        <f t="shared" si="21"/>
        <v>229.17</v>
      </c>
      <c r="BC30" s="237">
        <f t="shared" si="22"/>
        <v>0</v>
      </c>
      <c r="BD30" s="237">
        <f t="shared" si="23"/>
        <v>229.17</v>
      </c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</row>
    <row r="31" spans="1:73" s="159" customFormat="1" ht="15">
      <c r="A31" s="176">
        <v>23</v>
      </c>
      <c r="B31" s="181" t="s">
        <v>34</v>
      </c>
      <c r="C31" s="182">
        <v>6022.7</v>
      </c>
      <c r="D31" s="183">
        <v>116.2</v>
      </c>
      <c r="E31" s="179">
        <f t="shared" si="2"/>
        <v>6138.9</v>
      </c>
      <c r="F31" s="233">
        <v>383.6</v>
      </c>
      <c r="G31" s="179">
        <f t="shared" si="3"/>
        <v>392.04</v>
      </c>
      <c r="H31" s="208">
        <f t="shared" si="4"/>
        <v>391.689</v>
      </c>
      <c r="I31" s="208">
        <f t="shared" si="5"/>
        <v>26.073</v>
      </c>
      <c r="J31" s="185">
        <v>262</v>
      </c>
      <c r="K31" s="183">
        <v>0.03</v>
      </c>
      <c r="L31" s="186">
        <v>595.8</v>
      </c>
      <c r="M31" s="181" t="s">
        <v>34</v>
      </c>
      <c r="N31" s="183">
        <f t="shared" si="6"/>
        <v>17.87</v>
      </c>
      <c r="O31" s="183">
        <f t="shared" si="7"/>
        <v>1875.64</v>
      </c>
      <c r="P31" s="184">
        <f t="shared" si="8"/>
        <v>0.31</v>
      </c>
      <c r="Q31" s="217">
        <v>184</v>
      </c>
      <c r="R31" s="215">
        <v>186.22</v>
      </c>
      <c r="S31" s="178">
        <f t="shared" si="0"/>
        <v>78</v>
      </c>
      <c r="T31" s="176">
        <v>0.351</v>
      </c>
      <c r="U31" s="237">
        <f>T31*AG31</f>
        <v>0.023</v>
      </c>
      <c r="V31" s="179">
        <v>50.4</v>
      </c>
      <c r="W31" s="179">
        <f t="shared" si="24"/>
        <v>137.2</v>
      </c>
      <c r="X31" s="180">
        <f t="shared" si="9"/>
        <v>1.76</v>
      </c>
      <c r="Y31" s="230">
        <f t="shared" si="10"/>
        <v>0.07</v>
      </c>
      <c r="Z31" s="230">
        <v>1.83</v>
      </c>
      <c r="AA31" s="187" t="s">
        <v>34</v>
      </c>
      <c r="AB31" s="239">
        <v>15.46</v>
      </c>
      <c r="AC31" s="179">
        <f t="shared" si="11"/>
        <v>6055.51</v>
      </c>
      <c r="AD31" s="240">
        <f t="shared" si="25"/>
        <v>26.073</v>
      </c>
      <c r="AE31" s="240">
        <f t="shared" si="12"/>
        <v>0.023</v>
      </c>
      <c r="AF31" s="240">
        <v>26.096</v>
      </c>
      <c r="AG31" s="206">
        <f t="shared" si="1"/>
        <v>0.06656463626</v>
      </c>
      <c r="AH31" s="179">
        <v>1344.53</v>
      </c>
      <c r="AI31" s="179">
        <f t="shared" si="13"/>
        <v>35055.93</v>
      </c>
      <c r="AJ31" s="179">
        <f t="shared" si="14"/>
        <v>41111.44</v>
      </c>
      <c r="AK31" s="230">
        <f t="shared" si="15"/>
        <v>104.96</v>
      </c>
      <c r="AL31" s="188" t="e">
        <f>AJ31/#REF!</f>
        <v>#REF!</v>
      </c>
      <c r="AM31" s="242">
        <v>1480.27</v>
      </c>
      <c r="AN31" s="179">
        <f>U31*AM31</f>
        <v>34.05</v>
      </c>
      <c r="AO31" s="179">
        <f>T31*AB31</f>
        <v>5.43</v>
      </c>
      <c r="AP31" s="183">
        <f>AN31+AO31</f>
        <v>39.48</v>
      </c>
      <c r="AQ31" s="183">
        <f>AP31/T31</f>
        <v>112.48</v>
      </c>
      <c r="AR31" s="176">
        <v>190.895</v>
      </c>
      <c r="AS31" s="208">
        <f t="shared" si="16"/>
        <v>187.282</v>
      </c>
      <c r="AT31" s="208">
        <f t="shared" si="17"/>
        <v>3.613</v>
      </c>
      <c r="AU31" s="189">
        <f t="shared" si="18"/>
        <v>0.0311</v>
      </c>
      <c r="AV31" s="187" t="s">
        <v>34</v>
      </c>
      <c r="AW31" s="190"/>
      <c r="AX31" s="184">
        <v>1344.53</v>
      </c>
      <c r="AY31" s="179">
        <f>AT31*AM31</f>
        <v>5348.22</v>
      </c>
      <c r="AZ31" s="184">
        <f t="shared" si="19"/>
        <v>251838.5</v>
      </c>
      <c r="BA31" s="184">
        <f t="shared" si="20"/>
        <v>41.81</v>
      </c>
      <c r="BB31" s="237">
        <f t="shared" si="21"/>
        <v>213.355</v>
      </c>
      <c r="BC31" s="237">
        <f t="shared" si="22"/>
        <v>3.636</v>
      </c>
      <c r="BD31" s="237">
        <f t="shared" si="23"/>
        <v>216.991</v>
      </c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</row>
    <row r="32" spans="1:73" s="159" customFormat="1" ht="15">
      <c r="A32" s="176">
        <v>24</v>
      </c>
      <c r="B32" s="181" t="s">
        <v>35</v>
      </c>
      <c r="C32" s="182">
        <v>3265.3</v>
      </c>
      <c r="D32" s="183">
        <v>196</v>
      </c>
      <c r="E32" s="179">
        <f t="shared" si="2"/>
        <v>3461.3</v>
      </c>
      <c r="F32" s="233">
        <v>339.2</v>
      </c>
      <c r="G32" s="179">
        <f t="shared" si="3"/>
        <v>346.66</v>
      </c>
      <c r="H32" s="208">
        <f t="shared" si="4"/>
        <v>344.595</v>
      </c>
      <c r="I32" s="208">
        <f t="shared" si="5"/>
        <v>22.951</v>
      </c>
      <c r="J32" s="185">
        <v>160</v>
      </c>
      <c r="K32" s="183">
        <v>0.03</v>
      </c>
      <c r="L32" s="186">
        <v>308.2</v>
      </c>
      <c r="M32" s="181" t="s">
        <v>35</v>
      </c>
      <c r="N32" s="183">
        <f t="shared" si="6"/>
        <v>9.25</v>
      </c>
      <c r="O32" s="183">
        <f t="shared" si="7"/>
        <v>971.34</v>
      </c>
      <c r="P32" s="184">
        <f t="shared" si="8"/>
        <v>0.28</v>
      </c>
      <c r="Q32" s="217">
        <v>146</v>
      </c>
      <c r="R32" s="215">
        <v>193.84</v>
      </c>
      <c r="S32" s="178">
        <f t="shared" si="0"/>
        <v>14</v>
      </c>
      <c r="T32" s="176">
        <v>2.065</v>
      </c>
      <c r="U32" s="237">
        <f>T32*AG32</f>
        <v>0.138</v>
      </c>
      <c r="V32" s="179">
        <v>16.8</v>
      </c>
      <c r="W32" s="179">
        <f t="shared" si="24"/>
        <v>124.71</v>
      </c>
      <c r="X32" s="180">
        <f t="shared" si="9"/>
        <v>8.91</v>
      </c>
      <c r="Y32" s="230">
        <f t="shared" si="10"/>
        <v>0</v>
      </c>
      <c r="Z32" s="230">
        <v>8.91</v>
      </c>
      <c r="AA32" s="187" t="s">
        <v>35</v>
      </c>
      <c r="AB32" s="239">
        <v>15.46</v>
      </c>
      <c r="AC32" s="179">
        <f t="shared" si="11"/>
        <v>5327.44</v>
      </c>
      <c r="AD32" s="240">
        <f t="shared" si="25"/>
        <v>22.951</v>
      </c>
      <c r="AE32" s="240">
        <f t="shared" si="12"/>
        <v>0.138</v>
      </c>
      <c r="AF32" s="240">
        <v>23.089</v>
      </c>
      <c r="AG32" s="206">
        <f t="shared" si="1"/>
        <v>0.06660416546</v>
      </c>
      <c r="AH32" s="179">
        <v>1344.53</v>
      </c>
      <c r="AI32" s="179">
        <f t="shared" si="13"/>
        <v>30858.31</v>
      </c>
      <c r="AJ32" s="179">
        <f t="shared" si="14"/>
        <v>36185.75</v>
      </c>
      <c r="AK32" s="230">
        <f t="shared" si="15"/>
        <v>105.01</v>
      </c>
      <c r="AL32" s="188" t="e">
        <f>AJ32/#REF!</f>
        <v>#REF!</v>
      </c>
      <c r="AM32" s="242">
        <v>1480.27</v>
      </c>
      <c r="AN32" s="179">
        <f>U32*AM32</f>
        <v>204.28</v>
      </c>
      <c r="AO32" s="179">
        <f>T32*AB32</f>
        <v>31.92</v>
      </c>
      <c r="AP32" s="183">
        <f>AN32+AO32</f>
        <v>236.2</v>
      </c>
      <c r="AQ32" s="183">
        <f>AP32/T32</f>
        <v>114.38</v>
      </c>
      <c r="AR32" s="176">
        <v>112.586</v>
      </c>
      <c r="AS32" s="208">
        <f t="shared" si="16"/>
        <v>106.211</v>
      </c>
      <c r="AT32" s="208">
        <f t="shared" si="17"/>
        <v>6.375</v>
      </c>
      <c r="AU32" s="189">
        <f t="shared" si="18"/>
        <v>0.03253</v>
      </c>
      <c r="AV32" s="187" t="s">
        <v>35</v>
      </c>
      <c r="AW32" s="190"/>
      <c r="AX32" s="184">
        <v>1344.53</v>
      </c>
      <c r="AY32" s="179">
        <f>AT32*AM32</f>
        <v>9436.72</v>
      </c>
      <c r="AZ32" s="184">
        <f t="shared" si="19"/>
        <v>142816.26</v>
      </c>
      <c r="BA32" s="184">
        <f t="shared" si="20"/>
        <v>43.74</v>
      </c>
      <c r="BB32" s="237">
        <f t="shared" si="21"/>
        <v>129.162</v>
      </c>
      <c r="BC32" s="237">
        <f t="shared" si="22"/>
        <v>6.513</v>
      </c>
      <c r="BD32" s="237">
        <f t="shared" si="23"/>
        <v>135.675</v>
      </c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</row>
    <row r="33" spans="1:73" s="159" customFormat="1" ht="15">
      <c r="A33" s="176">
        <v>25</v>
      </c>
      <c r="B33" s="181" t="s">
        <v>36</v>
      </c>
      <c r="C33" s="182">
        <v>3257.8</v>
      </c>
      <c r="D33" s="183">
        <v>286.7</v>
      </c>
      <c r="E33" s="179">
        <f t="shared" si="2"/>
        <v>3544.5</v>
      </c>
      <c r="F33" s="233">
        <v>208.2</v>
      </c>
      <c r="G33" s="179">
        <f t="shared" si="3"/>
        <v>212.78</v>
      </c>
      <c r="H33" s="208">
        <f t="shared" si="4"/>
        <v>210.756</v>
      </c>
      <c r="I33" s="208">
        <f t="shared" si="5"/>
        <v>13.9</v>
      </c>
      <c r="J33" s="185">
        <v>134</v>
      </c>
      <c r="K33" s="183">
        <v>0.03</v>
      </c>
      <c r="L33" s="186">
        <v>298.3</v>
      </c>
      <c r="M33" s="181" t="s">
        <v>36</v>
      </c>
      <c r="N33" s="183">
        <f t="shared" si="6"/>
        <v>8.95</v>
      </c>
      <c r="O33" s="183">
        <f t="shared" si="7"/>
        <v>932.05</v>
      </c>
      <c r="P33" s="184">
        <f t="shared" si="8"/>
        <v>0.26</v>
      </c>
      <c r="Q33" s="217">
        <v>112</v>
      </c>
      <c r="R33" s="215">
        <v>148.41</v>
      </c>
      <c r="S33" s="178">
        <f t="shared" si="0"/>
        <v>22</v>
      </c>
      <c r="T33" s="176">
        <v>2.024</v>
      </c>
      <c r="U33" s="237">
        <f>T33*AG33</f>
        <v>0.133</v>
      </c>
      <c r="V33" s="179">
        <v>8.4</v>
      </c>
      <c r="W33" s="179">
        <f t="shared" si="24"/>
        <v>45</v>
      </c>
      <c r="X33" s="180">
        <f t="shared" si="9"/>
        <v>2.05</v>
      </c>
      <c r="Y33" s="230">
        <f t="shared" si="10"/>
        <v>-0.01</v>
      </c>
      <c r="Z33" s="230">
        <v>2.04</v>
      </c>
      <c r="AA33" s="187" t="s">
        <v>36</v>
      </c>
      <c r="AB33" s="239">
        <v>15.46</v>
      </c>
      <c r="AC33" s="179">
        <f t="shared" si="11"/>
        <v>3258.29</v>
      </c>
      <c r="AD33" s="240">
        <f t="shared" si="25"/>
        <v>13.9</v>
      </c>
      <c r="AE33" s="240">
        <f t="shared" si="12"/>
        <v>0.133</v>
      </c>
      <c r="AF33" s="240">
        <v>14.033</v>
      </c>
      <c r="AG33" s="206">
        <f t="shared" si="1"/>
        <v>0.06595074725</v>
      </c>
      <c r="AH33" s="179">
        <v>1344.53</v>
      </c>
      <c r="AI33" s="179">
        <f t="shared" si="13"/>
        <v>18688.97</v>
      </c>
      <c r="AJ33" s="179">
        <f t="shared" si="14"/>
        <v>21947.26</v>
      </c>
      <c r="AK33" s="230">
        <f t="shared" si="15"/>
        <v>104.14</v>
      </c>
      <c r="AL33" s="188" t="e">
        <f>AJ33/#REF!</f>
        <v>#REF!</v>
      </c>
      <c r="AM33" s="242">
        <v>1480.27</v>
      </c>
      <c r="AN33" s="179">
        <f>U33*AM33</f>
        <v>196.88</v>
      </c>
      <c r="AO33" s="179">
        <f>T33*AB33</f>
        <v>31.29</v>
      </c>
      <c r="AP33" s="183">
        <f>AN33+AO33</f>
        <v>228.17</v>
      </c>
      <c r="AQ33" s="183">
        <f>AP33/T33</f>
        <v>112.73</v>
      </c>
      <c r="AR33" s="176">
        <v>115.598</v>
      </c>
      <c r="AS33" s="208">
        <f t="shared" si="16"/>
        <v>106.248</v>
      </c>
      <c r="AT33" s="208">
        <f t="shared" si="17"/>
        <v>9.35</v>
      </c>
      <c r="AU33" s="189">
        <f t="shared" si="18"/>
        <v>0.03261</v>
      </c>
      <c r="AV33" s="187" t="s">
        <v>36</v>
      </c>
      <c r="AW33" s="190"/>
      <c r="AX33" s="184">
        <v>1344.53</v>
      </c>
      <c r="AY33" s="179">
        <f>AT33*AM33</f>
        <v>13840.52</v>
      </c>
      <c r="AZ33" s="184">
        <f t="shared" si="19"/>
        <v>142838.64</v>
      </c>
      <c r="BA33" s="184">
        <f t="shared" si="20"/>
        <v>43.85</v>
      </c>
      <c r="BB33" s="237">
        <f t="shared" si="21"/>
        <v>120.148</v>
      </c>
      <c r="BC33" s="237">
        <f t="shared" si="22"/>
        <v>9.483</v>
      </c>
      <c r="BD33" s="237">
        <f t="shared" si="23"/>
        <v>129.631</v>
      </c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</row>
    <row r="34" spans="1:73" s="159" customFormat="1" ht="15">
      <c r="A34" s="176">
        <v>26</v>
      </c>
      <c r="B34" s="181" t="s">
        <v>37</v>
      </c>
      <c r="C34" s="182">
        <v>3382.6</v>
      </c>
      <c r="D34" s="183">
        <v>143.2</v>
      </c>
      <c r="E34" s="179">
        <f t="shared" si="2"/>
        <v>3525.8</v>
      </c>
      <c r="F34" s="233">
        <v>200.9</v>
      </c>
      <c r="G34" s="179">
        <f t="shared" si="3"/>
        <v>205.32</v>
      </c>
      <c r="H34" s="208">
        <f t="shared" si="4"/>
        <v>204.87</v>
      </c>
      <c r="I34" s="208">
        <f t="shared" si="5"/>
        <v>13.283</v>
      </c>
      <c r="J34" s="185">
        <v>152</v>
      </c>
      <c r="K34" s="183">
        <v>0.03</v>
      </c>
      <c r="L34" s="186">
        <v>300</v>
      </c>
      <c r="M34" s="181" t="s">
        <v>37</v>
      </c>
      <c r="N34" s="183">
        <f t="shared" si="6"/>
        <v>9</v>
      </c>
      <c r="O34" s="183">
        <f t="shared" si="7"/>
        <v>923.67</v>
      </c>
      <c r="P34" s="184">
        <f t="shared" si="8"/>
        <v>0.26</v>
      </c>
      <c r="Q34" s="217">
        <v>128</v>
      </c>
      <c r="R34" s="215">
        <v>177.18</v>
      </c>
      <c r="S34" s="178">
        <f t="shared" si="0"/>
        <v>24</v>
      </c>
      <c r="T34" s="176">
        <v>0.45</v>
      </c>
      <c r="U34" s="237">
        <f>T34*AG34</f>
        <v>0.029</v>
      </c>
      <c r="V34" s="179">
        <v>4.2</v>
      </c>
      <c r="W34" s="179">
        <f t="shared" si="24"/>
        <v>14.49</v>
      </c>
      <c r="X34" s="180">
        <f t="shared" si="9"/>
        <v>0.6</v>
      </c>
      <c r="Y34" s="230">
        <f t="shared" si="10"/>
        <v>0</v>
      </c>
      <c r="Z34" s="230">
        <v>0.6</v>
      </c>
      <c r="AA34" s="187" t="s">
        <v>37</v>
      </c>
      <c r="AB34" s="239">
        <v>15.46</v>
      </c>
      <c r="AC34" s="179">
        <f t="shared" si="11"/>
        <v>3167.29</v>
      </c>
      <c r="AD34" s="240">
        <f t="shared" si="25"/>
        <v>13.283</v>
      </c>
      <c r="AE34" s="240">
        <f t="shared" si="12"/>
        <v>0.029</v>
      </c>
      <c r="AF34" s="240">
        <v>13.312</v>
      </c>
      <c r="AG34" s="206">
        <f t="shared" si="1"/>
        <v>0.06483537892</v>
      </c>
      <c r="AH34" s="179">
        <v>1344.53</v>
      </c>
      <c r="AI34" s="179">
        <f t="shared" si="13"/>
        <v>17859.39</v>
      </c>
      <c r="AJ34" s="179">
        <f t="shared" si="14"/>
        <v>21026.68</v>
      </c>
      <c r="AK34" s="230">
        <f t="shared" si="15"/>
        <v>102.63</v>
      </c>
      <c r="AL34" s="188" t="e">
        <f>AJ34/#REF!</f>
        <v>#REF!</v>
      </c>
      <c r="AM34" s="242">
        <v>1480.27</v>
      </c>
      <c r="AN34" s="179">
        <f>U34*AM34</f>
        <v>42.93</v>
      </c>
      <c r="AO34" s="179">
        <f>T34*AB34</f>
        <v>6.96</v>
      </c>
      <c r="AP34" s="183">
        <f>AN34+AO34</f>
        <v>49.89</v>
      </c>
      <c r="AQ34" s="183">
        <f>AP34/T34</f>
        <v>110.87</v>
      </c>
      <c r="AR34" s="176">
        <v>108.705</v>
      </c>
      <c r="AS34" s="208">
        <f t="shared" si="16"/>
        <v>104.29</v>
      </c>
      <c r="AT34" s="208">
        <f t="shared" si="17"/>
        <v>4.415</v>
      </c>
      <c r="AU34" s="189">
        <f t="shared" si="18"/>
        <v>0.03083</v>
      </c>
      <c r="AV34" s="187" t="s">
        <v>37</v>
      </c>
      <c r="AW34" s="190"/>
      <c r="AX34" s="184">
        <v>1344.53</v>
      </c>
      <c r="AY34" s="179">
        <f>AT34*AM34</f>
        <v>6535.39</v>
      </c>
      <c r="AZ34" s="184">
        <f t="shared" si="19"/>
        <v>140215.06</v>
      </c>
      <c r="BA34" s="184">
        <f t="shared" si="20"/>
        <v>41.45</v>
      </c>
      <c r="BB34" s="237">
        <f t="shared" si="21"/>
        <v>117.573</v>
      </c>
      <c r="BC34" s="237">
        <f t="shared" si="22"/>
        <v>4.444</v>
      </c>
      <c r="BD34" s="237">
        <f t="shared" si="23"/>
        <v>122.017</v>
      </c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</row>
    <row r="35" spans="1:73" s="159" customFormat="1" ht="15">
      <c r="A35" s="176">
        <v>27</v>
      </c>
      <c r="B35" s="181" t="s">
        <v>38</v>
      </c>
      <c r="C35" s="182">
        <v>3591.7</v>
      </c>
      <c r="D35" s="183"/>
      <c r="E35" s="179">
        <f t="shared" si="2"/>
        <v>3591.7</v>
      </c>
      <c r="F35" s="233">
        <v>326.8</v>
      </c>
      <c r="G35" s="179">
        <f t="shared" si="3"/>
        <v>333.99</v>
      </c>
      <c r="H35" s="208">
        <f t="shared" si="4"/>
        <v>333.99</v>
      </c>
      <c r="I35" s="208">
        <f t="shared" si="5"/>
        <v>22.264</v>
      </c>
      <c r="J35" s="185">
        <v>141</v>
      </c>
      <c r="K35" s="183">
        <v>0.03</v>
      </c>
      <c r="L35" s="186">
        <v>319.6</v>
      </c>
      <c r="M35" s="181" t="s">
        <v>38</v>
      </c>
      <c r="N35" s="183">
        <f t="shared" si="6"/>
        <v>9.59</v>
      </c>
      <c r="O35" s="183">
        <f t="shared" si="7"/>
        <v>1007.81</v>
      </c>
      <c r="P35" s="184">
        <f t="shared" si="8"/>
        <v>0.28</v>
      </c>
      <c r="Q35" s="217">
        <v>116</v>
      </c>
      <c r="R35" s="215">
        <v>188.66</v>
      </c>
      <c r="S35" s="178">
        <f t="shared" si="0"/>
        <v>25</v>
      </c>
      <c r="T35" s="176"/>
      <c r="U35" s="237"/>
      <c r="V35" s="179">
        <v>21</v>
      </c>
      <c r="W35" s="179">
        <f t="shared" si="24"/>
        <v>114.74</v>
      </c>
      <c r="X35" s="180">
        <f t="shared" si="9"/>
        <v>4.59</v>
      </c>
      <c r="Y35" s="230">
        <f t="shared" si="10"/>
        <v>0.33</v>
      </c>
      <c r="Z35" s="230">
        <v>4.92</v>
      </c>
      <c r="AA35" s="187" t="s">
        <v>38</v>
      </c>
      <c r="AB35" s="239">
        <v>15.46</v>
      </c>
      <c r="AC35" s="179">
        <f t="shared" si="11"/>
        <v>5163.49</v>
      </c>
      <c r="AD35" s="240">
        <f t="shared" si="25"/>
        <v>22.264</v>
      </c>
      <c r="AE35" s="240">
        <f t="shared" si="12"/>
        <v>0</v>
      </c>
      <c r="AF35" s="240">
        <v>22.264</v>
      </c>
      <c r="AG35" s="206">
        <f t="shared" si="1"/>
        <v>0.06666067846</v>
      </c>
      <c r="AH35" s="179">
        <v>1344.53</v>
      </c>
      <c r="AI35" s="179">
        <f t="shared" si="13"/>
        <v>29934.62</v>
      </c>
      <c r="AJ35" s="179">
        <f t="shared" si="14"/>
        <v>35098.11</v>
      </c>
      <c r="AK35" s="230">
        <f t="shared" si="15"/>
        <v>105.09</v>
      </c>
      <c r="AL35" s="188" t="e">
        <f>AJ35/#REF!</f>
        <v>#REF!</v>
      </c>
      <c r="AM35" s="242">
        <v>1480.27</v>
      </c>
      <c r="AN35" s="179"/>
      <c r="AO35" s="179"/>
      <c r="AP35" s="183"/>
      <c r="AQ35" s="183"/>
      <c r="AR35" s="176">
        <v>101.693</v>
      </c>
      <c r="AS35" s="208">
        <f t="shared" si="16"/>
        <v>101.693</v>
      </c>
      <c r="AT35" s="208">
        <f t="shared" si="17"/>
        <v>0</v>
      </c>
      <c r="AU35" s="189">
        <f t="shared" si="18"/>
        <v>0.02831</v>
      </c>
      <c r="AV35" s="187" t="s">
        <v>38</v>
      </c>
      <c r="AW35" s="190"/>
      <c r="AX35" s="184">
        <v>1344.53</v>
      </c>
      <c r="AY35" s="179"/>
      <c r="AZ35" s="184">
        <f t="shared" si="19"/>
        <v>136713.19</v>
      </c>
      <c r="BA35" s="184">
        <f t="shared" si="20"/>
        <v>38.06</v>
      </c>
      <c r="BB35" s="237">
        <f t="shared" si="21"/>
        <v>123.957</v>
      </c>
      <c r="BC35" s="237">
        <f t="shared" si="22"/>
        <v>0</v>
      </c>
      <c r="BD35" s="237">
        <f t="shared" si="23"/>
        <v>123.957</v>
      </c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</row>
    <row r="36" spans="1:73" s="159" customFormat="1" ht="15" customHeight="1">
      <c r="A36" s="176">
        <v>28</v>
      </c>
      <c r="B36" s="181" t="s">
        <v>39</v>
      </c>
      <c r="C36" s="182">
        <v>3574.1</v>
      </c>
      <c r="D36" s="183"/>
      <c r="E36" s="179">
        <f t="shared" si="2"/>
        <v>3574.1</v>
      </c>
      <c r="F36" s="233">
        <v>267.5</v>
      </c>
      <c r="G36" s="179">
        <f t="shared" si="3"/>
        <v>273.39</v>
      </c>
      <c r="H36" s="208">
        <f t="shared" si="4"/>
        <v>273.39</v>
      </c>
      <c r="I36" s="208">
        <f t="shared" si="5"/>
        <v>20.32</v>
      </c>
      <c r="J36" s="185">
        <v>156</v>
      </c>
      <c r="K36" s="183">
        <v>0.03</v>
      </c>
      <c r="L36" s="186">
        <v>296.2</v>
      </c>
      <c r="M36" s="181" t="s">
        <v>39</v>
      </c>
      <c r="N36" s="183">
        <f t="shared" si="6"/>
        <v>8.89</v>
      </c>
      <c r="O36" s="183">
        <f t="shared" si="7"/>
        <v>1025.82</v>
      </c>
      <c r="P36" s="184">
        <f t="shared" si="8"/>
        <v>0.29</v>
      </c>
      <c r="Q36" s="217">
        <v>152</v>
      </c>
      <c r="R36" s="215">
        <v>215.49</v>
      </c>
      <c r="S36" s="178">
        <f t="shared" si="0"/>
        <v>4</v>
      </c>
      <c r="T36" s="176"/>
      <c r="U36" s="237"/>
      <c r="V36" s="179">
        <v>21</v>
      </c>
      <c r="W36" s="179">
        <f t="shared" si="24"/>
        <v>28.01</v>
      </c>
      <c r="X36" s="180">
        <f t="shared" si="9"/>
        <v>7</v>
      </c>
      <c r="Y36" s="230">
        <f t="shared" si="10"/>
        <v>0.06</v>
      </c>
      <c r="Z36" s="230">
        <v>7.06</v>
      </c>
      <c r="AA36" s="187" t="s">
        <v>39</v>
      </c>
      <c r="AB36" s="239">
        <v>15.46</v>
      </c>
      <c r="AC36" s="179">
        <f t="shared" si="11"/>
        <v>4226.61</v>
      </c>
      <c r="AD36" s="240">
        <f t="shared" si="25"/>
        <v>20.32</v>
      </c>
      <c r="AE36" s="240">
        <f t="shared" si="12"/>
        <v>0</v>
      </c>
      <c r="AF36" s="240">
        <v>20.32</v>
      </c>
      <c r="AG36" s="206">
        <f t="shared" si="1"/>
        <v>0.07432605435</v>
      </c>
      <c r="AH36" s="179">
        <v>1344.53</v>
      </c>
      <c r="AI36" s="179">
        <f t="shared" si="13"/>
        <v>27320.85</v>
      </c>
      <c r="AJ36" s="179">
        <f t="shared" si="14"/>
        <v>31547.46</v>
      </c>
      <c r="AK36" s="230">
        <f t="shared" si="15"/>
        <v>115.39</v>
      </c>
      <c r="AL36" s="188" t="e">
        <f>AJ36/#REF!</f>
        <v>#REF!</v>
      </c>
      <c r="AM36" s="242">
        <v>1480.27</v>
      </c>
      <c r="AN36" s="179"/>
      <c r="AO36" s="179"/>
      <c r="AP36" s="183"/>
      <c r="AQ36" s="183"/>
      <c r="AR36" s="176">
        <v>118.562</v>
      </c>
      <c r="AS36" s="208">
        <f t="shared" si="16"/>
        <v>118.562</v>
      </c>
      <c r="AT36" s="208">
        <f t="shared" si="17"/>
        <v>0</v>
      </c>
      <c r="AU36" s="189">
        <f t="shared" si="18"/>
        <v>0.03317</v>
      </c>
      <c r="AV36" s="187" t="s">
        <v>39</v>
      </c>
      <c r="AW36" s="190"/>
      <c r="AX36" s="184">
        <v>1344.53</v>
      </c>
      <c r="AY36" s="179"/>
      <c r="AZ36" s="184">
        <f t="shared" si="19"/>
        <v>159397.93</v>
      </c>
      <c r="BA36" s="184">
        <f t="shared" si="20"/>
        <v>44.6</v>
      </c>
      <c r="BB36" s="237">
        <f t="shared" si="21"/>
        <v>138.882</v>
      </c>
      <c r="BC36" s="237">
        <f t="shared" si="22"/>
        <v>0</v>
      </c>
      <c r="BD36" s="237">
        <f t="shared" si="23"/>
        <v>138.882</v>
      </c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</row>
    <row r="37" spans="1:73" s="159" customFormat="1" ht="15">
      <c r="A37" s="176">
        <v>29</v>
      </c>
      <c r="B37" s="181" t="s">
        <v>40</v>
      </c>
      <c r="C37" s="182">
        <v>4467.8</v>
      </c>
      <c r="D37" s="183"/>
      <c r="E37" s="179">
        <f t="shared" si="2"/>
        <v>4467.8</v>
      </c>
      <c r="F37" s="233">
        <v>179.5</v>
      </c>
      <c r="G37" s="179">
        <f t="shared" si="3"/>
        <v>183.45</v>
      </c>
      <c r="H37" s="208">
        <f t="shared" si="4"/>
        <v>183.45</v>
      </c>
      <c r="I37" s="208">
        <f t="shared" si="5"/>
        <v>12.128</v>
      </c>
      <c r="J37" s="185">
        <v>200</v>
      </c>
      <c r="K37" s="183">
        <v>0.03</v>
      </c>
      <c r="L37" s="186">
        <v>423.6</v>
      </c>
      <c r="M37" s="181" t="s">
        <v>40</v>
      </c>
      <c r="N37" s="183">
        <f t="shared" si="6"/>
        <v>12.71</v>
      </c>
      <c r="O37" s="183">
        <f t="shared" si="7"/>
        <v>1326.29</v>
      </c>
      <c r="P37" s="184">
        <f t="shared" si="8"/>
        <v>0.3</v>
      </c>
      <c r="Q37" s="217">
        <v>147</v>
      </c>
      <c r="R37" s="215">
        <v>126.94</v>
      </c>
      <c r="S37" s="178">
        <f t="shared" si="0"/>
        <v>53</v>
      </c>
      <c r="T37" s="176"/>
      <c r="U37" s="237"/>
      <c r="V37" s="179">
        <v>12.6</v>
      </c>
      <c r="W37" s="179">
        <f t="shared" si="24"/>
        <v>31.2</v>
      </c>
      <c r="X37" s="180">
        <f t="shared" si="9"/>
        <v>0.59</v>
      </c>
      <c r="Y37" s="230">
        <f t="shared" si="10"/>
        <v>0</v>
      </c>
      <c r="Z37" s="230">
        <v>0.59</v>
      </c>
      <c r="AA37" s="187" t="s">
        <v>40</v>
      </c>
      <c r="AB37" s="239">
        <v>15.46</v>
      </c>
      <c r="AC37" s="179">
        <f t="shared" si="11"/>
        <v>2836.14</v>
      </c>
      <c r="AD37" s="240">
        <f t="shared" si="25"/>
        <v>12.128</v>
      </c>
      <c r="AE37" s="240">
        <f t="shared" si="12"/>
        <v>0</v>
      </c>
      <c r="AF37" s="240">
        <v>12.128</v>
      </c>
      <c r="AG37" s="206">
        <f t="shared" si="1"/>
        <v>0.06611065685</v>
      </c>
      <c r="AH37" s="179">
        <v>1344.53</v>
      </c>
      <c r="AI37" s="179">
        <f t="shared" si="13"/>
        <v>16306.46</v>
      </c>
      <c r="AJ37" s="179">
        <f t="shared" si="14"/>
        <v>19142.6</v>
      </c>
      <c r="AK37" s="230">
        <f t="shared" si="15"/>
        <v>104.35</v>
      </c>
      <c r="AL37" s="188" t="e">
        <f>AJ37/#REF!</f>
        <v>#REF!</v>
      </c>
      <c r="AM37" s="242">
        <v>1480.27</v>
      </c>
      <c r="AN37" s="179"/>
      <c r="AO37" s="179"/>
      <c r="AP37" s="183"/>
      <c r="AQ37" s="183"/>
      <c r="AR37" s="176">
        <v>152.32</v>
      </c>
      <c r="AS37" s="208">
        <f t="shared" si="16"/>
        <v>152.32</v>
      </c>
      <c r="AT37" s="208">
        <f t="shared" si="17"/>
        <v>0</v>
      </c>
      <c r="AU37" s="189">
        <f t="shared" si="18"/>
        <v>0.03409</v>
      </c>
      <c r="AV37" s="187" t="s">
        <v>40</v>
      </c>
      <c r="AW37" s="190"/>
      <c r="AX37" s="184">
        <v>1344.53</v>
      </c>
      <c r="AY37" s="179"/>
      <c r="AZ37" s="184">
        <f t="shared" si="19"/>
        <v>204781.74</v>
      </c>
      <c r="BA37" s="184">
        <f t="shared" si="20"/>
        <v>45.84</v>
      </c>
      <c r="BB37" s="237">
        <f t="shared" si="21"/>
        <v>164.448</v>
      </c>
      <c r="BC37" s="237">
        <f t="shared" si="22"/>
        <v>0</v>
      </c>
      <c r="BD37" s="237">
        <f t="shared" si="23"/>
        <v>164.448</v>
      </c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</row>
    <row r="38" spans="1:73" s="159" customFormat="1" ht="15">
      <c r="A38" s="176">
        <v>30</v>
      </c>
      <c r="B38" s="181" t="s">
        <v>42</v>
      </c>
      <c r="C38" s="179">
        <v>5495.3</v>
      </c>
      <c r="D38" s="183"/>
      <c r="E38" s="179">
        <f t="shared" si="2"/>
        <v>5495.3</v>
      </c>
      <c r="F38" s="233">
        <v>320.4</v>
      </c>
      <c r="G38" s="179">
        <f t="shared" si="3"/>
        <v>327.45</v>
      </c>
      <c r="H38" s="208">
        <f t="shared" si="4"/>
        <v>327.45</v>
      </c>
      <c r="I38" s="208">
        <f t="shared" si="5"/>
        <v>21.981</v>
      </c>
      <c r="J38" s="245">
        <v>213</v>
      </c>
      <c r="K38" s="183">
        <v>0.03</v>
      </c>
      <c r="L38" s="186">
        <v>759</v>
      </c>
      <c r="M38" s="181" t="s">
        <v>42</v>
      </c>
      <c r="N38" s="183">
        <f t="shared" si="6"/>
        <v>22.77</v>
      </c>
      <c r="O38" s="183">
        <f t="shared" si="7"/>
        <v>2407.24</v>
      </c>
      <c r="P38" s="184">
        <f t="shared" si="8"/>
        <v>0.44</v>
      </c>
      <c r="Q38" s="246">
        <v>176</v>
      </c>
      <c r="R38" s="247">
        <v>253.18</v>
      </c>
      <c r="S38" s="178">
        <f t="shared" si="0"/>
        <v>37</v>
      </c>
      <c r="T38" s="176"/>
      <c r="U38" s="237"/>
      <c r="V38" s="179">
        <v>42</v>
      </c>
      <c r="W38" s="179">
        <f t="shared" si="24"/>
        <v>9.5</v>
      </c>
      <c r="X38" s="180">
        <f t="shared" si="9"/>
        <v>0.26</v>
      </c>
      <c r="Y38" s="230">
        <f t="shared" si="10"/>
        <v>0.2</v>
      </c>
      <c r="Z38" s="230">
        <v>0.46</v>
      </c>
      <c r="AA38" s="187" t="s">
        <v>42</v>
      </c>
      <c r="AB38" s="239">
        <v>15.46</v>
      </c>
      <c r="AC38" s="179">
        <f t="shared" si="11"/>
        <v>5062.38</v>
      </c>
      <c r="AD38" s="240">
        <f t="shared" si="25"/>
        <v>21.981</v>
      </c>
      <c r="AE38" s="240">
        <f t="shared" si="12"/>
        <v>0</v>
      </c>
      <c r="AF38" s="240">
        <v>21.981</v>
      </c>
      <c r="AG38" s="206">
        <f t="shared" si="1"/>
        <v>0.06712780577</v>
      </c>
      <c r="AH38" s="179">
        <v>1344.53</v>
      </c>
      <c r="AI38" s="179">
        <f t="shared" si="13"/>
        <v>29554.11</v>
      </c>
      <c r="AJ38" s="179">
        <f t="shared" si="14"/>
        <v>34616.49</v>
      </c>
      <c r="AK38" s="230">
        <f t="shared" si="15"/>
        <v>105.72</v>
      </c>
      <c r="AL38" s="188" t="e">
        <f>AJ38/#REF!</f>
        <v>#REF!</v>
      </c>
      <c r="AM38" s="242">
        <v>1480.27</v>
      </c>
      <c r="AN38" s="179"/>
      <c r="AO38" s="179"/>
      <c r="AP38" s="183"/>
      <c r="AQ38" s="183"/>
      <c r="AR38" s="208">
        <v>197.026</v>
      </c>
      <c r="AS38" s="208">
        <f t="shared" si="16"/>
        <v>197.026</v>
      </c>
      <c r="AT38" s="208">
        <f t="shared" si="17"/>
        <v>0</v>
      </c>
      <c r="AU38" s="189">
        <f t="shared" si="18"/>
        <v>0.03585</v>
      </c>
      <c r="AV38" s="187" t="s">
        <v>42</v>
      </c>
      <c r="AW38" s="190"/>
      <c r="AX38" s="184">
        <v>1344.53</v>
      </c>
      <c r="AY38" s="179"/>
      <c r="AZ38" s="184">
        <f t="shared" si="19"/>
        <v>264881.16</v>
      </c>
      <c r="BA38" s="184">
        <f t="shared" si="20"/>
        <v>48.2</v>
      </c>
      <c r="BB38" s="237">
        <f t="shared" si="21"/>
        <v>219.007</v>
      </c>
      <c r="BC38" s="237">
        <f t="shared" si="22"/>
        <v>0</v>
      </c>
      <c r="BD38" s="237">
        <f t="shared" si="23"/>
        <v>219.007</v>
      </c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</row>
    <row r="39" spans="1:73" s="159" customFormat="1" ht="15">
      <c r="A39" s="176">
        <v>31</v>
      </c>
      <c r="B39" s="181" t="s">
        <v>43</v>
      </c>
      <c r="C39" s="182">
        <v>3212.6</v>
      </c>
      <c r="D39" s="183"/>
      <c r="E39" s="179">
        <f t="shared" si="2"/>
        <v>3212.6</v>
      </c>
      <c r="F39" s="233">
        <v>266.8</v>
      </c>
      <c r="G39" s="179">
        <f t="shared" si="3"/>
        <v>272.67</v>
      </c>
      <c r="H39" s="208">
        <f t="shared" si="4"/>
        <v>272.67</v>
      </c>
      <c r="I39" s="208">
        <f t="shared" si="5"/>
        <v>18.189</v>
      </c>
      <c r="J39" s="185">
        <v>143</v>
      </c>
      <c r="K39" s="183">
        <v>0.03</v>
      </c>
      <c r="L39" s="186">
        <v>454.9</v>
      </c>
      <c r="M39" s="181" t="s">
        <v>43</v>
      </c>
      <c r="N39" s="183">
        <f t="shared" si="6"/>
        <v>13.65</v>
      </c>
      <c r="O39" s="183">
        <f t="shared" si="7"/>
        <v>1435.3</v>
      </c>
      <c r="P39" s="184">
        <f t="shared" si="8"/>
        <v>0.45</v>
      </c>
      <c r="Q39" s="217">
        <v>137</v>
      </c>
      <c r="R39" s="215">
        <v>234.95</v>
      </c>
      <c r="S39" s="178">
        <f t="shared" si="0"/>
        <v>6</v>
      </c>
      <c r="T39" s="176"/>
      <c r="U39" s="237"/>
      <c r="V39" s="179">
        <v>8.4</v>
      </c>
      <c r="W39" s="179">
        <f t="shared" si="24"/>
        <v>15.67</v>
      </c>
      <c r="X39" s="180">
        <f t="shared" si="9"/>
        <v>2.61</v>
      </c>
      <c r="Y39" s="230">
        <f t="shared" si="10"/>
        <v>0</v>
      </c>
      <c r="Z39" s="230">
        <v>2.61</v>
      </c>
      <c r="AA39" s="187" t="s">
        <v>43</v>
      </c>
      <c r="AB39" s="239">
        <v>15.46</v>
      </c>
      <c r="AC39" s="179">
        <f t="shared" si="11"/>
        <v>4215.48</v>
      </c>
      <c r="AD39" s="240">
        <f t="shared" si="25"/>
        <v>18.189</v>
      </c>
      <c r="AE39" s="240">
        <f t="shared" si="12"/>
        <v>0</v>
      </c>
      <c r="AF39" s="240">
        <v>18.189</v>
      </c>
      <c r="AG39" s="206">
        <f t="shared" si="1"/>
        <v>0.06670700847</v>
      </c>
      <c r="AH39" s="179">
        <v>1344.53</v>
      </c>
      <c r="AI39" s="179">
        <f t="shared" si="13"/>
        <v>24455.66</v>
      </c>
      <c r="AJ39" s="179">
        <f t="shared" si="14"/>
        <v>28671.14</v>
      </c>
      <c r="AK39" s="230">
        <f t="shared" si="15"/>
        <v>105.15</v>
      </c>
      <c r="AL39" s="188" t="e">
        <f>AJ39/#REF!</f>
        <v>#REF!</v>
      </c>
      <c r="AM39" s="242">
        <v>1480.27</v>
      </c>
      <c r="AN39" s="179"/>
      <c r="AO39" s="179"/>
      <c r="AP39" s="183"/>
      <c r="AQ39" s="183"/>
      <c r="AR39" s="176">
        <v>118.118</v>
      </c>
      <c r="AS39" s="208">
        <f t="shared" si="16"/>
        <v>118.118</v>
      </c>
      <c r="AT39" s="208">
        <f t="shared" si="17"/>
        <v>0</v>
      </c>
      <c r="AU39" s="189">
        <f t="shared" si="18"/>
        <v>0.03677</v>
      </c>
      <c r="AV39" s="187" t="s">
        <v>43</v>
      </c>
      <c r="AW39" s="190"/>
      <c r="AX39" s="184">
        <v>1344.53</v>
      </c>
      <c r="AY39" s="179"/>
      <c r="AZ39" s="184">
        <f t="shared" si="19"/>
        <v>158825.7</v>
      </c>
      <c r="BA39" s="184">
        <f t="shared" si="20"/>
        <v>49.44</v>
      </c>
      <c r="BB39" s="237">
        <f t="shared" si="21"/>
        <v>136.307</v>
      </c>
      <c r="BC39" s="237">
        <f t="shared" si="22"/>
        <v>0</v>
      </c>
      <c r="BD39" s="237">
        <f t="shared" si="23"/>
        <v>136.307</v>
      </c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</row>
    <row r="40" spans="1:73" s="159" customFormat="1" ht="15">
      <c r="A40" s="176">
        <v>32</v>
      </c>
      <c r="B40" s="181" t="s">
        <v>44</v>
      </c>
      <c r="C40" s="182">
        <v>3274.6</v>
      </c>
      <c r="D40" s="183">
        <v>13.5</v>
      </c>
      <c r="E40" s="179">
        <f t="shared" si="2"/>
        <v>3288.1</v>
      </c>
      <c r="F40" s="233">
        <v>299.6</v>
      </c>
      <c r="G40" s="179">
        <f t="shared" si="3"/>
        <v>306.19</v>
      </c>
      <c r="H40" s="208">
        <f t="shared" si="4"/>
        <v>306.19</v>
      </c>
      <c r="I40" s="208">
        <f t="shared" si="5"/>
        <v>20.521</v>
      </c>
      <c r="J40" s="185">
        <v>138</v>
      </c>
      <c r="K40" s="183">
        <v>0.03</v>
      </c>
      <c r="L40" s="186">
        <v>382.1</v>
      </c>
      <c r="M40" s="181" t="s">
        <v>44</v>
      </c>
      <c r="N40" s="183">
        <f t="shared" si="6"/>
        <v>11.46</v>
      </c>
      <c r="O40" s="183">
        <f t="shared" si="7"/>
        <v>1209.83</v>
      </c>
      <c r="P40" s="184">
        <f t="shared" si="8"/>
        <v>0.37</v>
      </c>
      <c r="Q40" s="217">
        <v>129</v>
      </c>
      <c r="R40" s="215">
        <v>141.71</v>
      </c>
      <c r="S40" s="178">
        <f t="shared" si="0"/>
        <v>9</v>
      </c>
      <c r="T40" s="208">
        <v>0</v>
      </c>
      <c r="U40" s="237">
        <f>T40*AG40</f>
        <v>0</v>
      </c>
      <c r="V40" s="179">
        <v>12.6</v>
      </c>
      <c r="W40" s="179">
        <f t="shared" si="24"/>
        <v>140.42</v>
      </c>
      <c r="X40" s="180">
        <f t="shared" si="9"/>
        <v>15.6</v>
      </c>
      <c r="Y40" s="230">
        <f t="shared" si="10"/>
        <v>0</v>
      </c>
      <c r="Z40" s="230">
        <v>15.6</v>
      </c>
      <c r="AA40" s="187" t="s">
        <v>44</v>
      </c>
      <c r="AB40" s="239">
        <v>15.46</v>
      </c>
      <c r="AC40" s="179">
        <f t="shared" si="11"/>
        <v>4733.7</v>
      </c>
      <c r="AD40" s="240">
        <f t="shared" si="25"/>
        <v>20.521</v>
      </c>
      <c r="AE40" s="240">
        <f t="shared" si="12"/>
        <v>0</v>
      </c>
      <c r="AF40" s="240">
        <v>20.521</v>
      </c>
      <c r="AG40" s="206">
        <f t="shared" si="1"/>
        <v>0.06702047748</v>
      </c>
      <c r="AH40" s="179">
        <v>1344.53</v>
      </c>
      <c r="AI40" s="179">
        <f t="shared" si="13"/>
        <v>27591.1</v>
      </c>
      <c r="AJ40" s="179">
        <f t="shared" si="14"/>
        <v>32324.8</v>
      </c>
      <c r="AK40" s="230">
        <f t="shared" si="15"/>
        <v>105.57</v>
      </c>
      <c r="AL40" s="188" t="e">
        <f>AJ40/#REF!</f>
        <v>#REF!</v>
      </c>
      <c r="AM40" s="242">
        <v>1480.27</v>
      </c>
      <c r="AN40" s="179">
        <f>U40*AM40</f>
        <v>0</v>
      </c>
      <c r="AO40" s="179">
        <f>T40*AB40</f>
        <v>0</v>
      </c>
      <c r="AP40" s="183">
        <f>AN40+AO40</f>
        <v>0</v>
      </c>
      <c r="AQ40" s="183">
        <v>0</v>
      </c>
      <c r="AR40" s="176">
        <v>110.077</v>
      </c>
      <c r="AS40" s="208">
        <f t="shared" si="16"/>
        <v>109.625</v>
      </c>
      <c r="AT40" s="208">
        <f t="shared" si="17"/>
        <v>0.452</v>
      </c>
      <c r="AU40" s="189">
        <f t="shared" si="18"/>
        <v>0.03348</v>
      </c>
      <c r="AV40" s="187" t="s">
        <v>44</v>
      </c>
      <c r="AW40" s="190"/>
      <c r="AX40" s="184">
        <v>1344.53</v>
      </c>
      <c r="AY40" s="179">
        <f>AT40*AM40</f>
        <v>669.08</v>
      </c>
      <c r="AZ40" s="184">
        <f t="shared" si="19"/>
        <v>147405.67</v>
      </c>
      <c r="BA40" s="184">
        <f t="shared" si="20"/>
        <v>45.01</v>
      </c>
      <c r="BB40" s="237">
        <f t="shared" si="21"/>
        <v>130.146</v>
      </c>
      <c r="BC40" s="237">
        <f t="shared" si="22"/>
        <v>0.452</v>
      </c>
      <c r="BD40" s="237">
        <f t="shared" si="23"/>
        <v>130.598</v>
      </c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</row>
    <row r="41" spans="1:73" s="159" customFormat="1" ht="15">
      <c r="A41" s="176">
        <v>33</v>
      </c>
      <c r="B41" s="181" t="s">
        <v>45</v>
      </c>
      <c r="C41" s="182">
        <v>3236.8</v>
      </c>
      <c r="D41" s="183">
        <v>18.8</v>
      </c>
      <c r="E41" s="179">
        <f t="shared" si="2"/>
        <v>3255.6</v>
      </c>
      <c r="F41" s="233">
        <v>364.7</v>
      </c>
      <c r="G41" s="179">
        <f t="shared" si="3"/>
        <v>372.72</v>
      </c>
      <c r="H41" s="208">
        <f t="shared" si="4"/>
        <v>372.537</v>
      </c>
      <c r="I41" s="208">
        <f t="shared" si="5"/>
        <v>24.907</v>
      </c>
      <c r="J41" s="185">
        <v>124</v>
      </c>
      <c r="K41" s="183">
        <v>0.03</v>
      </c>
      <c r="L41" s="186">
        <v>448.7</v>
      </c>
      <c r="M41" s="181" t="s">
        <v>45</v>
      </c>
      <c r="N41" s="183">
        <f t="shared" si="6"/>
        <v>13.46</v>
      </c>
      <c r="O41" s="183">
        <f t="shared" si="7"/>
        <v>1418.01</v>
      </c>
      <c r="P41" s="184">
        <f t="shared" si="8"/>
        <v>0.44</v>
      </c>
      <c r="Q41" s="217">
        <v>121</v>
      </c>
      <c r="R41" s="215">
        <v>197.97</v>
      </c>
      <c r="S41" s="178">
        <f t="shared" si="0"/>
        <v>3</v>
      </c>
      <c r="T41" s="176">
        <v>0.183</v>
      </c>
      <c r="U41" s="237">
        <f>T41*AG41</f>
        <v>0.012</v>
      </c>
      <c r="V41" s="179">
        <v>12.6</v>
      </c>
      <c r="W41" s="179">
        <v>12.6</v>
      </c>
      <c r="X41" s="180">
        <f t="shared" si="9"/>
        <v>4.2</v>
      </c>
      <c r="Y41" s="230">
        <f t="shared" si="10"/>
        <v>-0.8</v>
      </c>
      <c r="Z41" s="230">
        <v>3.4</v>
      </c>
      <c r="AA41" s="187" t="s">
        <v>45</v>
      </c>
      <c r="AB41" s="239">
        <v>15.46</v>
      </c>
      <c r="AC41" s="179">
        <f t="shared" si="11"/>
        <v>5759.42</v>
      </c>
      <c r="AD41" s="240">
        <f t="shared" si="25"/>
        <v>24.907</v>
      </c>
      <c r="AE41" s="240">
        <f t="shared" si="12"/>
        <v>0.012</v>
      </c>
      <c r="AF41" s="240">
        <v>24.919</v>
      </c>
      <c r="AG41" s="206">
        <f t="shared" si="1"/>
        <v>0.06685715819</v>
      </c>
      <c r="AH41" s="179">
        <v>1344.53</v>
      </c>
      <c r="AI41" s="179">
        <f t="shared" si="13"/>
        <v>33488.21</v>
      </c>
      <c r="AJ41" s="179">
        <f t="shared" si="14"/>
        <v>39247.63</v>
      </c>
      <c r="AK41" s="230">
        <f t="shared" si="15"/>
        <v>105.35</v>
      </c>
      <c r="AL41" s="188" t="e">
        <f>AJ41/#REF!</f>
        <v>#REF!</v>
      </c>
      <c r="AM41" s="242">
        <v>1480.27</v>
      </c>
      <c r="AN41" s="179">
        <f>U41*AM41</f>
        <v>17.76</v>
      </c>
      <c r="AO41" s="179">
        <f>T41*AB41</f>
        <v>2.83</v>
      </c>
      <c r="AP41" s="183">
        <f>AN41+AO41</f>
        <v>20.59</v>
      </c>
      <c r="AQ41" s="183">
        <f>AP41/T41</f>
        <v>112.51</v>
      </c>
      <c r="AR41" s="176">
        <v>125.866</v>
      </c>
      <c r="AS41" s="208">
        <f t="shared" si="16"/>
        <v>125.139</v>
      </c>
      <c r="AT41" s="208">
        <f t="shared" si="17"/>
        <v>0.727</v>
      </c>
      <c r="AU41" s="189">
        <f t="shared" si="18"/>
        <v>0.03866</v>
      </c>
      <c r="AV41" s="187" t="s">
        <v>45</v>
      </c>
      <c r="AW41" s="190"/>
      <c r="AX41" s="184">
        <v>1344.53</v>
      </c>
      <c r="AY41" s="179">
        <f>AT41*AM41</f>
        <v>1076.16</v>
      </c>
      <c r="AZ41" s="184">
        <f t="shared" si="19"/>
        <v>168247.34</v>
      </c>
      <c r="BA41" s="184">
        <f t="shared" si="20"/>
        <v>51.98</v>
      </c>
      <c r="BB41" s="237">
        <f t="shared" si="21"/>
        <v>150.046</v>
      </c>
      <c r="BC41" s="237">
        <f t="shared" si="22"/>
        <v>0.739</v>
      </c>
      <c r="BD41" s="237">
        <f t="shared" si="23"/>
        <v>150.785</v>
      </c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</row>
    <row r="42" spans="1:73" s="171" customFormat="1" ht="15">
      <c r="A42" s="176">
        <v>34</v>
      </c>
      <c r="B42" s="181" t="s">
        <v>46</v>
      </c>
      <c r="C42" s="182">
        <v>3305.6</v>
      </c>
      <c r="D42" s="183">
        <v>19.3</v>
      </c>
      <c r="E42" s="179">
        <f t="shared" si="2"/>
        <v>3324.9</v>
      </c>
      <c r="F42" s="233">
        <v>307.1</v>
      </c>
      <c r="G42" s="179">
        <f t="shared" si="3"/>
        <v>313.86</v>
      </c>
      <c r="H42" s="208">
        <f t="shared" si="4"/>
        <v>313.644</v>
      </c>
      <c r="I42" s="208">
        <f t="shared" si="5"/>
        <v>20.944</v>
      </c>
      <c r="J42" s="185">
        <v>146</v>
      </c>
      <c r="K42" s="183">
        <v>0.03</v>
      </c>
      <c r="L42" s="186">
        <v>448.7</v>
      </c>
      <c r="M42" s="181" t="s">
        <v>46</v>
      </c>
      <c r="N42" s="183">
        <f t="shared" si="6"/>
        <v>13.46</v>
      </c>
      <c r="O42" s="183">
        <f t="shared" si="7"/>
        <v>1416.53</v>
      </c>
      <c r="P42" s="184">
        <f t="shared" si="8"/>
        <v>0.43</v>
      </c>
      <c r="Q42" s="217">
        <v>118</v>
      </c>
      <c r="R42" s="215">
        <v>150.87</v>
      </c>
      <c r="S42" s="178">
        <f t="shared" si="0"/>
        <v>28</v>
      </c>
      <c r="T42" s="176">
        <v>0.216</v>
      </c>
      <c r="U42" s="237">
        <f>T42*AG42</f>
        <v>0.014</v>
      </c>
      <c r="V42" s="179">
        <v>33.6</v>
      </c>
      <c r="W42" s="179">
        <f t="shared" si="24"/>
        <v>115.71</v>
      </c>
      <c r="X42" s="180">
        <f t="shared" si="9"/>
        <v>4.13</v>
      </c>
      <c r="Y42" s="230">
        <f t="shared" si="10"/>
        <v>1.39</v>
      </c>
      <c r="Z42" s="230">
        <v>5.52</v>
      </c>
      <c r="AA42" s="187" t="s">
        <v>46</v>
      </c>
      <c r="AB42" s="239">
        <v>15.46</v>
      </c>
      <c r="AC42" s="179">
        <f t="shared" si="11"/>
        <v>4848.94</v>
      </c>
      <c r="AD42" s="240">
        <f t="shared" si="25"/>
        <v>20.944</v>
      </c>
      <c r="AE42" s="240">
        <f t="shared" si="12"/>
        <v>0.014</v>
      </c>
      <c r="AF42" s="240">
        <v>20.958</v>
      </c>
      <c r="AG42" s="206">
        <f t="shared" si="1"/>
        <v>0.06677499522</v>
      </c>
      <c r="AH42" s="179">
        <v>1344.53</v>
      </c>
      <c r="AI42" s="179">
        <f t="shared" si="13"/>
        <v>28159.84</v>
      </c>
      <c r="AJ42" s="179">
        <f t="shared" si="14"/>
        <v>33008.78</v>
      </c>
      <c r="AK42" s="230">
        <f t="shared" si="15"/>
        <v>105.24</v>
      </c>
      <c r="AL42" s="188" t="e">
        <f>AJ42/#REF!</f>
        <v>#REF!</v>
      </c>
      <c r="AM42" s="242">
        <v>1480.27</v>
      </c>
      <c r="AN42" s="179">
        <f>U42*AM42</f>
        <v>20.72</v>
      </c>
      <c r="AO42" s="179">
        <f>T42*AB42</f>
        <v>3.34</v>
      </c>
      <c r="AP42" s="183">
        <f>AN42+AO42</f>
        <v>24.06</v>
      </c>
      <c r="AQ42" s="183">
        <f>AP42/T42</f>
        <v>111.39</v>
      </c>
      <c r="AR42" s="176">
        <v>129.409</v>
      </c>
      <c r="AS42" s="208">
        <f t="shared" si="16"/>
        <v>128.658</v>
      </c>
      <c r="AT42" s="208">
        <f t="shared" si="17"/>
        <v>0.751</v>
      </c>
      <c r="AU42" s="189">
        <f t="shared" si="18"/>
        <v>0.03892</v>
      </c>
      <c r="AV42" s="187" t="s">
        <v>46</v>
      </c>
      <c r="AW42" s="190"/>
      <c r="AX42" s="184">
        <v>1344.53</v>
      </c>
      <c r="AY42" s="179">
        <f>AT42*AM42</f>
        <v>1111.68</v>
      </c>
      <c r="AZ42" s="184">
        <f t="shared" si="19"/>
        <v>172979.1</v>
      </c>
      <c r="BA42" s="184">
        <f t="shared" si="20"/>
        <v>52.33</v>
      </c>
      <c r="BB42" s="237">
        <f t="shared" si="21"/>
        <v>149.602</v>
      </c>
      <c r="BC42" s="237">
        <f t="shared" si="22"/>
        <v>0.765</v>
      </c>
      <c r="BD42" s="237">
        <f t="shared" si="23"/>
        <v>150.367</v>
      </c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</row>
    <row r="43" spans="1:73" s="159" customFormat="1" ht="15">
      <c r="A43" s="176">
        <v>35</v>
      </c>
      <c r="B43" s="181" t="s">
        <v>47</v>
      </c>
      <c r="C43" s="182">
        <v>3301.3</v>
      </c>
      <c r="D43" s="183">
        <v>19.1</v>
      </c>
      <c r="E43" s="179">
        <f t="shared" si="2"/>
        <v>3320.4</v>
      </c>
      <c r="F43" s="233">
        <v>337.6</v>
      </c>
      <c r="G43" s="179">
        <f t="shared" si="3"/>
        <v>345.03</v>
      </c>
      <c r="H43" s="208">
        <f t="shared" si="4"/>
        <v>343.696</v>
      </c>
      <c r="I43" s="208">
        <f t="shared" si="5"/>
        <v>22.941</v>
      </c>
      <c r="J43" s="185">
        <v>127</v>
      </c>
      <c r="K43" s="183">
        <v>0.03</v>
      </c>
      <c r="L43" s="186">
        <v>437</v>
      </c>
      <c r="M43" s="181" t="s">
        <v>47</v>
      </c>
      <c r="N43" s="183">
        <f t="shared" si="6"/>
        <v>13.11</v>
      </c>
      <c r="O43" s="183">
        <f t="shared" si="7"/>
        <v>1379.17</v>
      </c>
      <c r="P43" s="184">
        <f t="shared" si="8"/>
        <v>0.42</v>
      </c>
      <c r="Q43" s="217">
        <v>123</v>
      </c>
      <c r="R43" s="215">
        <v>174.94</v>
      </c>
      <c r="S43" s="178">
        <f t="shared" si="0"/>
        <v>4</v>
      </c>
      <c r="T43" s="176">
        <v>1.334</v>
      </c>
      <c r="U43" s="237">
        <f>T43*AG43</f>
        <v>0.089</v>
      </c>
      <c r="V43" s="179">
        <v>8.4</v>
      </c>
      <c r="W43" s="179">
        <v>16.8</v>
      </c>
      <c r="X43" s="180">
        <f t="shared" si="9"/>
        <v>4.2</v>
      </c>
      <c r="Y43" s="230">
        <f t="shared" si="10"/>
        <v>-0.06</v>
      </c>
      <c r="Z43" s="230">
        <v>4.14</v>
      </c>
      <c r="AA43" s="187" t="s">
        <v>47</v>
      </c>
      <c r="AB43" s="239">
        <v>15.46</v>
      </c>
      <c r="AC43" s="179">
        <f t="shared" si="11"/>
        <v>5313.54</v>
      </c>
      <c r="AD43" s="240">
        <f t="shared" si="25"/>
        <v>22.941</v>
      </c>
      <c r="AE43" s="240">
        <f t="shared" si="12"/>
        <v>0.089</v>
      </c>
      <c r="AF43" s="240">
        <v>23.03</v>
      </c>
      <c r="AG43" s="206">
        <f t="shared" si="1"/>
        <v>0.06674781903</v>
      </c>
      <c r="AH43" s="179">
        <v>1344.53</v>
      </c>
      <c r="AI43" s="179">
        <f t="shared" si="13"/>
        <v>30844.86</v>
      </c>
      <c r="AJ43" s="179">
        <f t="shared" si="14"/>
        <v>36158.4</v>
      </c>
      <c r="AK43" s="230">
        <f t="shared" si="15"/>
        <v>105.2</v>
      </c>
      <c r="AL43" s="188" t="e">
        <f>AJ43/#REF!</f>
        <v>#REF!</v>
      </c>
      <c r="AM43" s="242">
        <v>1480.27</v>
      </c>
      <c r="AN43" s="179">
        <f>U43*AM43</f>
        <v>131.74</v>
      </c>
      <c r="AO43" s="179">
        <f>T43*AB43</f>
        <v>20.62</v>
      </c>
      <c r="AP43" s="183">
        <f>AN43+AO43</f>
        <v>152.36</v>
      </c>
      <c r="AQ43" s="183">
        <f>AP43/T43</f>
        <v>114.21</v>
      </c>
      <c r="AR43" s="176">
        <v>112.847</v>
      </c>
      <c r="AS43" s="208">
        <f t="shared" si="16"/>
        <v>112.198</v>
      </c>
      <c r="AT43" s="208">
        <f t="shared" si="17"/>
        <v>0.649</v>
      </c>
      <c r="AU43" s="189">
        <f t="shared" si="18"/>
        <v>0.03399</v>
      </c>
      <c r="AV43" s="187" t="s">
        <v>47</v>
      </c>
      <c r="AW43" s="190"/>
      <c r="AX43" s="184">
        <v>1344.53</v>
      </c>
      <c r="AY43" s="179">
        <f>AT43*AM43</f>
        <v>960.7</v>
      </c>
      <c r="AZ43" s="184">
        <f t="shared" si="19"/>
        <v>150871.31</v>
      </c>
      <c r="BA43" s="184">
        <f t="shared" si="20"/>
        <v>45.7</v>
      </c>
      <c r="BB43" s="237">
        <f t="shared" si="21"/>
        <v>135.139</v>
      </c>
      <c r="BC43" s="237">
        <f t="shared" si="22"/>
        <v>0.738</v>
      </c>
      <c r="BD43" s="237">
        <f t="shared" si="23"/>
        <v>135.877</v>
      </c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</row>
    <row r="44" spans="1:73" s="159" customFormat="1" ht="15">
      <c r="A44" s="176">
        <v>36</v>
      </c>
      <c r="B44" s="181" t="s">
        <v>48</v>
      </c>
      <c r="C44" s="182">
        <v>2708.8</v>
      </c>
      <c r="D44" s="183"/>
      <c r="E44" s="179">
        <f t="shared" si="2"/>
        <v>2708.8</v>
      </c>
      <c r="F44" s="233">
        <v>282.05</v>
      </c>
      <c r="G44" s="179">
        <f t="shared" si="3"/>
        <v>288.26</v>
      </c>
      <c r="H44" s="208">
        <f t="shared" si="4"/>
        <v>288.26</v>
      </c>
      <c r="I44" s="208">
        <f t="shared" si="5"/>
        <v>19.269</v>
      </c>
      <c r="J44" s="185">
        <v>97</v>
      </c>
      <c r="K44" s="183">
        <v>0.03</v>
      </c>
      <c r="L44" s="186">
        <v>329.5</v>
      </c>
      <c r="M44" s="181" t="s">
        <v>48</v>
      </c>
      <c r="N44" s="183">
        <f t="shared" si="6"/>
        <v>9.89</v>
      </c>
      <c r="O44" s="183">
        <f t="shared" si="7"/>
        <v>1041.81</v>
      </c>
      <c r="P44" s="184">
        <f t="shared" si="8"/>
        <v>0.38</v>
      </c>
      <c r="Q44" s="217">
        <v>91</v>
      </c>
      <c r="R44" s="215">
        <v>140.95</v>
      </c>
      <c r="S44" s="178">
        <f t="shared" si="0"/>
        <v>6</v>
      </c>
      <c r="T44" s="176"/>
      <c r="U44" s="237"/>
      <c r="V44" s="179">
        <v>25.2</v>
      </c>
      <c r="W44" s="179">
        <f t="shared" si="24"/>
        <v>112.22</v>
      </c>
      <c r="X44" s="180">
        <f t="shared" si="9"/>
        <v>18.7</v>
      </c>
      <c r="Y44" s="230">
        <f t="shared" si="10"/>
        <v>0</v>
      </c>
      <c r="Z44" s="230">
        <v>18.7</v>
      </c>
      <c r="AA44" s="187" t="s">
        <v>48</v>
      </c>
      <c r="AB44" s="239">
        <v>15.46</v>
      </c>
      <c r="AC44" s="179">
        <f t="shared" si="11"/>
        <v>4456.5</v>
      </c>
      <c r="AD44" s="240">
        <f t="shared" si="25"/>
        <v>19.269</v>
      </c>
      <c r="AE44" s="240">
        <f t="shared" si="12"/>
        <v>0</v>
      </c>
      <c r="AF44" s="240">
        <v>19.269</v>
      </c>
      <c r="AG44" s="206">
        <f t="shared" si="1"/>
        <v>0.066845903</v>
      </c>
      <c r="AH44" s="179">
        <v>1344.53</v>
      </c>
      <c r="AI44" s="179">
        <f t="shared" si="13"/>
        <v>25907.75</v>
      </c>
      <c r="AJ44" s="179">
        <f t="shared" si="14"/>
        <v>30364.25</v>
      </c>
      <c r="AK44" s="230">
        <f t="shared" si="15"/>
        <v>105.34</v>
      </c>
      <c r="AL44" s="188" t="e">
        <f>AJ44/#REF!</f>
        <v>#REF!</v>
      </c>
      <c r="AM44" s="242">
        <v>1480.27</v>
      </c>
      <c r="AN44" s="179"/>
      <c r="AO44" s="179"/>
      <c r="AP44" s="183"/>
      <c r="AQ44" s="183"/>
      <c r="AR44" s="176">
        <v>82.451</v>
      </c>
      <c r="AS44" s="208">
        <f t="shared" si="16"/>
        <v>82.451</v>
      </c>
      <c r="AT44" s="208">
        <f t="shared" si="17"/>
        <v>0</v>
      </c>
      <c r="AU44" s="189">
        <f t="shared" si="18"/>
        <v>0.03044</v>
      </c>
      <c r="AV44" s="187" t="s">
        <v>48</v>
      </c>
      <c r="AW44" s="190"/>
      <c r="AX44" s="184">
        <v>1344.53</v>
      </c>
      <c r="AY44" s="179"/>
      <c r="AZ44" s="184">
        <f t="shared" si="19"/>
        <v>110864.39</v>
      </c>
      <c r="BA44" s="184">
        <f t="shared" si="20"/>
        <v>40.93</v>
      </c>
      <c r="BB44" s="237">
        <f t="shared" si="21"/>
        <v>101.72</v>
      </c>
      <c r="BC44" s="237">
        <f t="shared" si="22"/>
        <v>0</v>
      </c>
      <c r="BD44" s="237">
        <f t="shared" si="23"/>
        <v>101.72</v>
      </c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</row>
    <row r="45" spans="1:73" s="159" customFormat="1" ht="15">
      <c r="A45" s="176">
        <v>37</v>
      </c>
      <c r="B45" s="181" t="s">
        <v>49</v>
      </c>
      <c r="C45" s="182">
        <v>2771.7</v>
      </c>
      <c r="D45" s="183"/>
      <c r="E45" s="179">
        <f t="shared" si="2"/>
        <v>2771.7</v>
      </c>
      <c r="F45" s="233">
        <v>233.16</v>
      </c>
      <c r="G45" s="179">
        <f t="shared" si="3"/>
        <v>238.29</v>
      </c>
      <c r="H45" s="208">
        <f t="shared" si="4"/>
        <v>238.29</v>
      </c>
      <c r="I45" s="208">
        <f t="shared" si="5"/>
        <v>16.062</v>
      </c>
      <c r="J45" s="185">
        <v>124</v>
      </c>
      <c r="K45" s="183">
        <v>0.03</v>
      </c>
      <c r="L45" s="186">
        <v>325.3</v>
      </c>
      <c r="M45" s="181" t="s">
        <v>49</v>
      </c>
      <c r="N45" s="183">
        <f t="shared" si="6"/>
        <v>9.76</v>
      </c>
      <c r="O45" s="183">
        <f t="shared" si="7"/>
        <v>1035.44</v>
      </c>
      <c r="P45" s="184">
        <f t="shared" si="8"/>
        <v>0.37</v>
      </c>
      <c r="Q45" s="217">
        <v>123</v>
      </c>
      <c r="R45" s="215">
        <v>131.54</v>
      </c>
      <c r="S45" s="178">
        <f t="shared" si="0"/>
        <v>1</v>
      </c>
      <c r="T45" s="176"/>
      <c r="U45" s="237"/>
      <c r="V45" s="179">
        <v>4.2</v>
      </c>
      <c r="W45" s="179">
        <v>4.2</v>
      </c>
      <c r="X45" s="180">
        <f t="shared" si="9"/>
        <v>4.2</v>
      </c>
      <c r="Y45" s="230">
        <f t="shared" si="10"/>
        <v>0.01</v>
      </c>
      <c r="Z45" s="230">
        <v>4.21</v>
      </c>
      <c r="AA45" s="187" t="s">
        <v>49</v>
      </c>
      <c r="AB45" s="239">
        <v>15.46</v>
      </c>
      <c r="AC45" s="179">
        <f t="shared" si="11"/>
        <v>3683.96</v>
      </c>
      <c r="AD45" s="240">
        <f t="shared" si="25"/>
        <v>16.062</v>
      </c>
      <c r="AE45" s="240">
        <f t="shared" si="12"/>
        <v>0</v>
      </c>
      <c r="AF45" s="240">
        <v>16.062</v>
      </c>
      <c r="AG45" s="206">
        <f t="shared" si="1"/>
        <v>0.0674052625</v>
      </c>
      <c r="AH45" s="179">
        <v>1344.53</v>
      </c>
      <c r="AI45" s="179">
        <f t="shared" si="13"/>
        <v>21595.84</v>
      </c>
      <c r="AJ45" s="179">
        <f t="shared" si="14"/>
        <v>25279.8</v>
      </c>
      <c r="AK45" s="230">
        <f t="shared" si="15"/>
        <v>106.09</v>
      </c>
      <c r="AL45" s="188" t="e">
        <f>AJ45/#REF!</f>
        <v>#REF!</v>
      </c>
      <c r="AM45" s="242">
        <v>1480.27</v>
      </c>
      <c r="AN45" s="179"/>
      <c r="AO45" s="179"/>
      <c r="AP45" s="183"/>
      <c r="AQ45" s="183"/>
      <c r="AR45" s="176">
        <v>92.51</v>
      </c>
      <c r="AS45" s="208">
        <f t="shared" si="16"/>
        <v>92.51</v>
      </c>
      <c r="AT45" s="208">
        <f t="shared" si="17"/>
        <v>0</v>
      </c>
      <c r="AU45" s="189">
        <f t="shared" si="18"/>
        <v>0.03338</v>
      </c>
      <c r="AV45" s="187" t="s">
        <v>49</v>
      </c>
      <c r="AW45" s="190"/>
      <c r="AX45" s="184">
        <v>1344.53</v>
      </c>
      <c r="AY45" s="179"/>
      <c r="AZ45" s="184">
        <f t="shared" si="19"/>
        <v>124395.04</v>
      </c>
      <c r="BA45" s="184">
        <f t="shared" si="20"/>
        <v>44.88</v>
      </c>
      <c r="BB45" s="237">
        <f t="shared" si="21"/>
        <v>108.572</v>
      </c>
      <c r="BC45" s="237">
        <f t="shared" si="22"/>
        <v>0</v>
      </c>
      <c r="BD45" s="237">
        <f t="shared" si="23"/>
        <v>108.572</v>
      </c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</row>
    <row r="46" spans="1:73" s="159" customFormat="1" ht="15">
      <c r="A46" s="176">
        <v>38</v>
      </c>
      <c r="B46" s="248" t="s">
        <v>50</v>
      </c>
      <c r="C46" s="182">
        <v>3041.2</v>
      </c>
      <c r="D46" s="183">
        <v>136.9</v>
      </c>
      <c r="E46" s="179">
        <f t="shared" si="2"/>
        <v>3178.1</v>
      </c>
      <c r="F46" s="233">
        <v>189.6</v>
      </c>
      <c r="G46" s="179">
        <f t="shared" si="3"/>
        <v>193.77</v>
      </c>
      <c r="H46" s="208">
        <f t="shared" si="4"/>
        <v>193.77</v>
      </c>
      <c r="I46" s="208">
        <f t="shared" si="5"/>
        <v>14.101</v>
      </c>
      <c r="J46" s="185">
        <v>135</v>
      </c>
      <c r="K46" s="183">
        <v>0.03</v>
      </c>
      <c r="L46" s="186">
        <v>244.4</v>
      </c>
      <c r="M46" s="248" t="s">
        <v>50</v>
      </c>
      <c r="N46" s="183">
        <f t="shared" si="6"/>
        <v>7.33</v>
      </c>
      <c r="O46" s="183">
        <f t="shared" si="7"/>
        <v>830.49</v>
      </c>
      <c r="P46" s="184">
        <f t="shared" si="8"/>
        <v>0.26</v>
      </c>
      <c r="Q46" s="217">
        <v>112</v>
      </c>
      <c r="R46" s="215">
        <v>140.96</v>
      </c>
      <c r="S46" s="178">
        <f t="shared" si="0"/>
        <v>23</v>
      </c>
      <c r="T46" s="208">
        <v>0</v>
      </c>
      <c r="U46" s="237">
        <f>T46*AG46</f>
        <v>0</v>
      </c>
      <c r="V46" s="179">
        <v>12.6</v>
      </c>
      <c r="W46" s="179">
        <f t="shared" si="24"/>
        <v>32.88</v>
      </c>
      <c r="X46" s="180">
        <f t="shared" si="9"/>
        <v>1.43</v>
      </c>
      <c r="Y46" s="230">
        <f t="shared" si="10"/>
        <v>0</v>
      </c>
      <c r="Z46" s="230">
        <v>1.43</v>
      </c>
      <c r="AA46" s="249" t="s">
        <v>50</v>
      </c>
      <c r="AB46" s="239">
        <v>15.46</v>
      </c>
      <c r="AC46" s="179">
        <f t="shared" si="11"/>
        <v>2995.68</v>
      </c>
      <c r="AD46" s="240">
        <f t="shared" si="25"/>
        <v>14.101</v>
      </c>
      <c r="AE46" s="240">
        <f t="shared" si="12"/>
        <v>0</v>
      </c>
      <c r="AF46" s="240">
        <v>14.101</v>
      </c>
      <c r="AG46" s="206">
        <f t="shared" si="1"/>
        <v>0.07277184291</v>
      </c>
      <c r="AH46" s="179">
        <v>1344.53</v>
      </c>
      <c r="AI46" s="179">
        <f t="shared" si="13"/>
        <v>18959.22</v>
      </c>
      <c r="AJ46" s="179">
        <f t="shared" si="14"/>
        <v>21954.9</v>
      </c>
      <c r="AK46" s="230">
        <f t="shared" si="15"/>
        <v>113.3</v>
      </c>
      <c r="AL46" s="188" t="e">
        <f>AJ46/#REF!</f>
        <v>#REF!</v>
      </c>
      <c r="AM46" s="242">
        <v>1480.27</v>
      </c>
      <c r="AN46" s="179">
        <f>U46*AM46</f>
        <v>0</v>
      </c>
      <c r="AO46" s="179">
        <f>T46*AB46</f>
        <v>0</v>
      </c>
      <c r="AP46" s="183">
        <f>AN46+AO46</f>
        <v>0</v>
      </c>
      <c r="AQ46" s="183">
        <v>0</v>
      </c>
      <c r="AR46" s="176">
        <v>113.556</v>
      </c>
      <c r="AS46" s="208">
        <f t="shared" si="16"/>
        <v>108.664</v>
      </c>
      <c r="AT46" s="208">
        <f t="shared" si="17"/>
        <v>4.892</v>
      </c>
      <c r="AU46" s="189">
        <f t="shared" si="18"/>
        <v>0.03573</v>
      </c>
      <c r="AV46" s="249" t="s">
        <v>50</v>
      </c>
      <c r="AW46" s="190"/>
      <c r="AX46" s="184">
        <v>1344.53</v>
      </c>
      <c r="AY46" s="179">
        <f>AT46*AM46</f>
        <v>7241.48</v>
      </c>
      <c r="AZ46" s="184">
        <f t="shared" si="19"/>
        <v>146099.42</v>
      </c>
      <c r="BA46" s="184">
        <f t="shared" si="20"/>
        <v>48.04</v>
      </c>
      <c r="BB46" s="237">
        <f t="shared" si="21"/>
        <v>122.765</v>
      </c>
      <c r="BC46" s="237">
        <f t="shared" si="22"/>
        <v>4.892</v>
      </c>
      <c r="BD46" s="237">
        <f t="shared" si="23"/>
        <v>127.657</v>
      </c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</row>
    <row r="47" spans="1:73" s="159" customFormat="1" ht="15">
      <c r="A47" s="214">
        <v>39</v>
      </c>
      <c r="B47" s="248" t="s">
        <v>51</v>
      </c>
      <c r="C47" s="182">
        <v>3037.7</v>
      </c>
      <c r="D47" s="183">
        <v>142.6</v>
      </c>
      <c r="E47" s="179">
        <f t="shared" si="2"/>
        <v>3180.3</v>
      </c>
      <c r="F47" s="233">
        <v>195.6</v>
      </c>
      <c r="G47" s="179">
        <f t="shared" si="3"/>
        <v>199.9</v>
      </c>
      <c r="H47" s="208">
        <f t="shared" si="4"/>
        <v>198.808</v>
      </c>
      <c r="I47" s="208">
        <f t="shared" si="5"/>
        <v>13.213</v>
      </c>
      <c r="J47" s="185">
        <v>125</v>
      </c>
      <c r="K47" s="183">
        <v>0.03</v>
      </c>
      <c r="L47" s="186">
        <v>232.5</v>
      </c>
      <c r="M47" s="248" t="s">
        <v>51</v>
      </c>
      <c r="N47" s="183">
        <f t="shared" si="6"/>
        <v>6.98</v>
      </c>
      <c r="O47" s="183">
        <f t="shared" si="7"/>
        <v>731.64</v>
      </c>
      <c r="P47" s="184">
        <f t="shared" si="8"/>
        <v>0.23</v>
      </c>
      <c r="Q47" s="217">
        <v>115</v>
      </c>
      <c r="R47" s="215">
        <v>129.23</v>
      </c>
      <c r="S47" s="178">
        <f t="shared" si="0"/>
        <v>10</v>
      </c>
      <c r="T47" s="176">
        <v>1.092</v>
      </c>
      <c r="U47" s="237">
        <f>T47*AG47</f>
        <v>0.073</v>
      </c>
      <c r="V47" s="179">
        <v>37.8</v>
      </c>
      <c r="W47" s="179">
        <f t="shared" si="24"/>
        <v>24.8</v>
      </c>
      <c r="X47" s="180">
        <f t="shared" si="9"/>
        <v>2.48</v>
      </c>
      <c r="Y47" s="230">
        <f t="shared" si="10"/>
        <v>0</v>
      </c>
      <c r="Z47" s="230">
        <v>2.48</v>
      </c>
      <c r="AA47" s="249" t="s">
        <v>51</v>
      </c>
      <c r="AB47" s="239">
        <v>15.46</v>
      </c>
      <c r="AC47" s="179">
        <f t="shared" si="11"/>
        <v>3073.57</v>
      </c>
      <c r="AD47" s="240">
        <f t="shared" si="25"/>
        <v>13.213</v>
      </c>
      <c r="AE47" s="240">
        <f t="shared" si="12"/>
        <v>0.073</v>
      </c>
      <c r="AF47" s="240">
        <v>13.286</v>
      </c>
      <c r="AG47" s="206">
        <f t="shared" si="1"/>
        <v>0.06646323162</v>
      </c>
      <c r="AH47" s="179">
        <v>1344.53</v>
      </c>
      <c r="AI47" s="179">
        <f t="shared" si="13"/>
        <v>17765.27</v>
      </c>
      <c r="AJ47" s="179">
        <f t="shared" si="14"/>
        <v>20838.84</v>
      </c>
      <c r="AK47" s="230">
        <f t="shared" si="15"/>
        <v>104.82</v>
      </c>
      <c r="AL47" s="188" t="e">
        <f>AJ47/#REF!</f>
        <v>#REF!</v>
      </c>
      <c r="AM47" s="242">
        <v>1480.27</v>
      </c>
      <c r="AN47" s="179">
        <f>U47*AM47</f>
        <v>108.06</v>
      </c>
      <c r="AO47" s="179">
        <f>T47*AB47</f>
        <v>16.88</v>
      </c>
      <c r="AP47" s="183">
        <f>AN47+AO47</f>
        <v>124.94</v>
      </c>
      <c r="AQ47" s="183">
        <f>AP47/T47</f>
        <v>114.41</v>
      </c>
      <c r="AR47" s="176">
        <v>110.342</v>
      </c>
      <c r="AS47" s="208">
        <f t="shared" si="16"/>
        <v>105.394</v>
      </c>
      <c r="AT47" s="208">
        <f t="shared" si="17"/>
        <v>4.948</v>
      </c>
      <c r="AU47" s="189">
        <f t="shared" si="18"/>
        <v>0.0347</v>
      </c>
      <c r="AV47" s="249" t="s">
        <v>51</v>
      </c>
      <c r="AW47" s="190"/>
      <c r="AX47" s="184">
        <v>1344.53</v>
      </c>
      <c r="AY47" s="179">
        <f>AT47*AM47</f>
        <v>7324.38</v>
      </c>
      <c r="AZ47" s="184">
        <f t="shared" si="19"/>
        <v>141724.47</v>
      </c>
      <c r="BA47" s="184">
        <f t="shared" si="20"/>
        <v>46.66</v>
      </c>
      <c r="BB47" s="237">
        <f t="shared" si="21"/>
        <v>118.607</v>
      </c>
      <c r="BC47" s="237">
        <f t="shared" si="22"/>
        <v>5.021</v>
      </c>
      <c r="BD47" s="237">
        <f t="shared" si="23"/>
        <v>123.628</v>
      </c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</row>
    <row r="48" spans="1:73" s="159" customFormat="1" ht="15">
      <c r="A48" s="214">
        <v>40</v>
      </c>
      <c r="B48" s="181" t="s">
        <v>52</v>
      </c>
      <c r="C48" s="182">
        <v>2525.9</v>
      </c>
      <c r="D48" s="183">
        <v>232.5</v>
      </c>
      <c r="E48" s="179">
        <f t="shared" si="2"/>
        <v>2758.4</v>
      </c>
      <c r="F48" s="233">
        <v>254.9</v>
      </c>
      <c r="G48" s="179">
        <f t="shared" si="3"/>
        <v>260.51</v>
      </c>
      <c r="H48" s="208">
        <f t="shared" si="4"/>
        <v>256.55</v>
      </c>
      <c r="I48" s="208">
        <f t="shared" si="5"/>
        <v>16.692</v>
      </c>
      <c r="J48" s="185">
        <v>103</v>
      </c>
      <c r="K48" s="183">
        <v>0.03</v>
      </c>
      <c r="L48" s="186">
        <v>197.5</v>
      </c>
      <c r="M48" s="181" t="s">
        <v>52</v>
      </c>
      <c r="N48" s="183">
        <f t="shared" si="6"/>
        <v>5.93</v>
      </c>
      <c r="O48" s="183">
        <f t="shared" si="7"/>
        <v>610.43</v>
      </c>
      <c r="P48" s="184">
        <f t="shared" si="8"/>
        <v>0.22</v>
      </c>
      <c r="Q48" s="217">
        <v>77</v>
      </c>
      <c r="R48" s="215">
        <v>115.28</v>
      </c>
      <c r="S48" s="178">
        <f t="shared" si="0"/>
        <v>26</v>
      </c>
      <c r="T48" s="208">
        <v>3.96</v>
      </c>
      <c r="U48" s="237">
        <f>T48*AG48</f>
        <v>0.258</v>
      </c>
      <c r="V48" s="179">
        <v>25.2</v>
      </c>
      <c r="W48" s="179">
        <f t="shared" si="24"/>
        <v>110.14</v>
      </c>
      <c r="X48" s="180">
        <f t="shared" si="9"/>
        <v>4.24</v>
      </c>
      <c r="Y48" s="230">
        <f t="shared" si="10"/>
        <v>0</v>
      </c>
      <c r="Z48" s="230">
        <v>4.24</v>
      </c>
      <c r="AA48" s="187" t="s">
        <v>52</v>
      </c>
      <c r="AB48" s="239">
        <v>15.46</v>
      </c>
      <c r="AC48" s="179">
        <f t="shared" si="11"/>
        <v>3966.26</v>
      </c>
      <c r="AD48" s="240">
        <f t="shared" si="25"/>
        <v>16.692</v>
      </c>
      <c r="AE48" s="240">
        <f t="shared" si="12"/>
        <v>0.258</v>
      </c>
      <c r="AF48" s="240">
        <v>16.95</v>
      </c>
      <c r="AG48" s="206">
        <f t="shared" si="1"/>
        <v>0.06506468082</v>
      </c>
      <c r="AH48" s="179">
        <v>1344.53</v>
      </c>
      <c r="AI48" s="179">
        <f t="shared" si="13"/>
        <v>22442.89</v>
      </c>
      <c r="AJ48" s="179">
        <f t="shared" si="14"/>
        <v>26409.15</v>
      </c>
      <c r="AK48" s="230">
        <f t="shared" si="15"/>
        <v>102.94</v>
      </c>
      <c r="AL48" s="188" t="e">
        <f>AJ48/#REF!</f>
        <v>#REF!</v>
      </c>
      <c r="AM48" s="242">
        <v>1480.27</v>
      </c>
      <c r="AN48" s="179">
        <f>U48*AM48</f>
        <v>381.91</v>
      </c>
      <c r="AO48" s="179">
        <f>T48*AB48</f>
        <v>61.22</v>
      </c>
      <c r="AP48" s="183">
        <f>AN48+AO48</f>
        <v>443.13</v>
      </c>
      <c r="AQ48" s="183">
        <f>AP48/T48</f>
        <v>111.9</v>
      </c>
      <c r="AR48" s="176">
        <v>100.141</v>
      </c>
      <c r="AS48" s="208">
        <f t="shared" si="16"/>
        <v>91.7</v>
      </c>
      <c r="AT48" s="208">
        <f t="shared" si="17"/>
        <v>8.441</v>
      </c>
      <c r="AU48" s="189">
        <f t="shared" si="18"/>
        <v>0.0363</v>
      </c>
      <c r="AV48" s="187" t="s">
        <v>52</v>
      </c>
      <c r="AW48" s="190"/>
      <c r="AX48" s="184">
        <v>1344.53</v>
      </c>
      <c r="AY48" s="179">
        <f>AT48*AM48</f>
        <v>12494.96</v>
      </c>
      <c r="AZ48" s="184">
        <f t="shared" si="19"/>
        <v>123280.18</v>
      </c>
      <c r="BA48" s="184">
        <f t="shared" si="20"/>
        <v>48.81</v>
      </c>
      <c r="BB48" s="237">
        <f t="shared" si="21"/>
        <v>108.392</v>
      </c>
      <c r="BC48" s="237">
        <f t="shared" si="22"/>
        <v>8.699</v>
      </c>
      <c r="BD48" s="237">
        <f t="shared" si="23"/>
        <v>117.091</v>
      </c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</row>
    <row r="49" spans="1:73" s="159" customFormat="1" ht="15">
      <c r="A49" s="176">
        <v>41</v>
      </c>
      <c r="B49" s="181" t="s">
        <v>53</v>
      </c>
      <c r="C49" s="182">
        <v>3398</v>
      </c>
      <c r="D49" s="183">
        <v>57.5</v>
      </c>
      <c r="E49" s="179">
        <f t="shared" si="2"/>
        <v>3455.5</v>
      </c>
      <c r="F49" s="233">
        <v>303</v>
      </c>
      <c r="G49" s="179">
        <f t="shared" si="3"/>
        <v>309.67</v>
      </c>
      <c r="H49" s="208">
        <f t="shared" si="4"/>
        <v>309.67</v>
      </c>
      <c r="I49" s="208">
        <f t="shared" si="5"/>
        <v>20.122</v>
      </c>
      <c r="J49" s="185">
        <v>141</v>
      </c>
      <c r="K49" s="183">
        <v>0.03</v>
      </c>
      <c r="L49" s="186">
        <v>309.4</v>
      </c>
      <c r="M49" s="181" t="s">
        <v>53</v>
      </c>
      <c r="N49" s="183">
        <f t="shared" si="6"/>
        <v>9.28</v>
      </c>
      <c r="O49" s="183">
        <f t="shared" si="7"/>
        <v>954.26</v>
      </c>
      <c r="P49" s="184">
        <f t="shared" si="8"/>
        <v>0.28</v>
      </c>
      <c r="Q49" s="217">
        <v>117</v>
      </c>
      <c r="R49" s="215">
        <v>153.42</v>
      </c>
      <c r="S49" s="178">
        <f t="shared" si="0"/>
        <v>24</v>
      </c>
      <c r="T49" s="208">
        <v>0</v>
      </c>
      <c r="U49" s="237">
        <f>T49*AG49</f>
        <v>0</v>
      </c>
      <c r="V49" s="179">
        <v>29.4</v>
      </c>
      <c r="W49" s="179">
        <f t="shared" si="24"/>
        <v>117.57</v>
      </c>
      <c r="X49" s="180">
        <f t="shared" si="9"/>
        <v>4.9</v>
      </c>
      <c r="Y49" s="230">
        <f t="shared" si="10"/>
        <v>0.41</v>
      </c>
      <c r="Z49" s="230">
        <v>5.31</v>
      </c>
      <c r="AA49" s="187" t="s">
        <v>53</v>
      </c>
      <c r="AB49" s="239">
        <v>15.46</v>
      </c>
      <c r="AC49" s="179">
        <f t="shared" si="11"/>
        <v>4787.5</v>
      </c>
      <c r="AD49" s="240">
        <f t="shared" si="25"/>
        <v>20.122</v>
      </c>
      <c r="AE49" s="240">
        <f t="shared" si="12"/>
        <v>0</v>
      </c>
      <c r="AF49" s="240">
        <v>20.122</v>
      </c>
      <c r="AG49" s="206">
        <f t="shared" si="1"/>
        <v>0.06497884845</v>
      </c>
      <c r="AH49" s="179">
        <v>1344.53</v>
      </c>
      <c r="AI49" s="179">
        <f t="shared" si="13"/>
        <v>27054.63</v>
      </c>
      <c r="AJ49" s="179">
        <f t="shared" si="14"/>
        <v>31842.13</v>
      </c>
      <c r="AK49" s="230">
        <f t="shared" si="15"/>
        <v>102.83</v>
      </c>
      <c r="AL49" s="188" t="e">
        <f>AJ49/#REF!</f>
        <v>#REF!</v>
      </c>
      <c r="AM49" s="242">
        <v>1480.27</v>
      </c>
      <c r="AN49" s="179">
        <f>U49*AM49</f>
        <v>0</v>
      </c>
      <c r="AO49" s="179">
        <f>T49*AB49</f>
        <v>0</v>
      </c>
      <c r="AP49" s="183">
        <f>AN49+AO49</f>
        <v>0</v>
      </c>
      <c r="AQ49" s="183">
        <v>0</v>
      </c>
      <c r="AR49" s="176">
        <v>92.921</v>
      </c>
      <c r="AS49" s="208">
        <f t="shared" si="16"/>
        <v>91.375</v>
      </c>
      <c r="AT49" s="208">
        <f t="shared" si="17"/>
        <v>1.546</v>
      </c>
      <c r="AU49" s="189">
        <f t="shared" si="18"/>
        <v>0.02689</v>
      </c>
      <c r="AV49" s="187" t="s">
        <v>53</v>
      </c>
      <c r="AW49" s="190"/>
      <c r="AX49" s="184">
        <v>1344.53</v>
      </c>
      <c r="AY49" s="179">
        <f>AT49*AM49</f>
        <v>2288.5</v>
      </c>
      <c r="AZ49" s="184">
        <f t="shared" si="19"/>
        <v>122852.69</v>
      </c>
      <c r="BA49" s="184">
        <f t="shared" si="20"/>
        <v>36.15</v>
      </c>
      <c r="BB49" s="237">
        <f t="shared" si="21"/>
        <v>111.497</v>
      </c>
      <c r="BC49" s="237">
        <f t="shared" si="22"/>
        <v>1.546</v>
      </c>
      <c r="BD49" s="237">
        <f t="shared" si="23"/>
        <v>113.043</v>
      </c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</row>
    <row r="50" spans="1:73" s="159" customFormat="1" ht="15">
      <c r="A50" s="176">
        <v>42</v>
      </c>
      <c r="B50" s="181" t="s">
        <v>54</v>
      </c>
      <c r="C50" s="182">
        <v>3903.1</v>
      </c>
      <c r="D50" s="183"/>
      <c r="E50" s="179">
        <f t="shared" si="2"/>
        <v>3903.1</v>
      </c>
      <c r="F50" s="233">
        <v>280.1</v>
      </c>
      <c r="G50" s="179">
        <f t="shared" si="3"/>
        <v>286.26</v>
      </c>
      <c r="H50" s="208">
        <f t="shared" si="4"/>
        <v>286.26</v>
      </c>
      <c r="I50" s="208">
        <f t="shared" si="5"/>
        <v>20.861</v>
      </c>
      <c r="J50" s="185">
        <v>124</v>
      </c>
      <c r="K50" s="183">
        <v>0.03</v>
      </c>
      <c r="L50" s="186">
        <v>689.1</v>
      </c>
      <c r="M50" s="181" t="s">
        <v>54</v>
      </c>
      <c r="N50" s="183">
        <f t="shared" si="6"/>
        <v>20.67</v>
      </c>
      <c r="O50" s="183">
        <f t="shared" si="7"/>
        <v>2344.8</v>
      </c>
      <c r="P50" s="184">
        <f t="shared" si="8"/>
        <v>0.6</v>
      </c>
      <c r="Q50" s="217">
        <v>112</v>
      </c>
      <c r="R50" s="215">
        <v>142.32</v>
      </c>
      <c r="S50" s="178">
        <f t="shared" si="0"/>
        <v>12</v>
      </c>
      <c r="T50" s="176"/>
      <c r="U50" s="237"/>
      <c r="V50" s="179">
        <v>21</v>
      </c>
      <c r="W50" s="179">
        <f t="shared" si="24"/>
        <v>102.27</v>
      </c>
      <c r="X50" s="180">
        <f t="shared" si="9"/>
        <v>8.52</v>
      </c>
      <c r="Y50" s="230">
        <f t="shared" si="10"/>
        <v>1.11</v>
      </c>
      <c r="Z50" s="230">
        <v>9.63</v>
      </c>
      <c r="AA50" s="187" t="s">
        <v>54</v>
      </c>
      <c r="AB50" s="239">
        <v>15.46</v>
      </c>
      <c r="AC50" s="179">
        <f t="shared" si="11"/>
        <v>4425.58</v>
      </c>
      <c r="AD50" s="240">
        <f t="shared" si="25"/>
        <v>20.861</v>
      </c>
      <c r="AE50" s="240">
        <f t="shared" si="12"/>
        <v>0</v>
      </c>
      <c r="AF50" s="240">
        <v>20.861</v>
      </c>
      <c r="AG50" s="206">
        <f t="shared" si="1"/>
        <v>0.07287431007</v>
      </c>
      <c r="AH50" s="179">
        <v>1344.53</v>
      </c>
      <c r="AI50" s="179">
        <f t="shared" si="13"/>
        <v>28048.24</v>
      </c>
      <c r="AJ50" s="179">
        <f t="shared" si="14"/>
        <v>32473.82</v>
      </c>
      <c r="AK50" s="230">
        <f t="shared" si="15"/>
        <v>113.44</v>
      </c>
      <c r="AL50" s="188" t="e">
        <f>AJ50/#REF!</f>
        <v>#REF!</v>
      </c>
      <c r="AM50" s="242">
        <v>1480.27</v>
      </c>
      <c r="AN50" s="179"/>
      <c r="AO50" s="179"/>
      <c r="AP50" s="183"/>
      <c r="AQ50" s="183"/>
      <c r="AR50" s="176">
        <v>147.383</v>
      </c>
      <c r="AS50" s="208">
        <f t="shared" si="16"/>
        <v>147.383</v>
      </c>
      <c r="AT50" s="208">
        <f t="shared" si="17"/>
        <v>0</v>
      </c>
      <c r="AU50" s="189">
        <f t="shared" si="18"/>
        <v>0.03776</v>
      </c>
      <c r="AV50" s="187" t="s">
        <v>54</v>
      </c>
      <c r="AW50" s="190"/>
      <c r="AX50" s="184">
        <v>1344.53</v>
      </c>
      <c r="AY50" s="179"/>
      <c r="AZ50" s="184">
        <f t="shared" si="19"/>
        <v>198158.25</v>
      </c>
      <c r="BA50" s="184">
        <f t="shared" si="20"/>
        <v>50.77</v>
      </c>
      <c r="BB50" s="237">
        <f t="shared" si="21"/>
        <v>168.244</v>
      </c>
      <c r="BC50" s="237">
        <f t="shared" si="22"/>
        <v>0</v>
      </c>
      <c r="BD50" s="237">
        <f t="shared" si="23"/>
        <v>168.244</v>
      </c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</row>
    <row r="51" spans="1:73" s="159" customFormat="1" ht="15">
      <c r="A51" s="176">
        <v>43</v>
      </c>
      <c r="B51" s="181" t="s">
        <v>55</v>
      </c>
      <c r="C51" s="182">
        <v>3906.7</v>
      </c>
      <c r="D51" s="183"/>
      <c r="E51" s="179">
        <f t="shared" si="2"/>
        <v>3906.7</v>
      </c>
      <c r="F51" s="233">
        <v>284.1</v>
      </c>
      <c r="G51" s="179">
        <f t="shared" si="3"/>
        <v>290.35</v>
      </c>
      <c r="H51" s="208">
        <f t="shared" si="4"/>
        <v>290.35</v>
      </c>
      <c r="I51" s="208">
        <f t="shared" si="5"/>
        <v>19.012</v>
      </c>
      <c r="J51" s="185">
        <v>134</v>
      </c>
      <c r="K51" s="183">
        <v>0.03</v>
      </c>
      <c r="L51" s="186">
        <v>689.1</v>
      </c>
      <c r="M51" s="181" t="s">
        <v>55</v>
      </c>
      <c r="N51" s="183">
        <f>K51*L51</f>
        <v>20.67</v>
      </c>
      <c r="O51" s="183">
        <f t="shared" si="7"/>
        <v>2139.35</v>
      </c>
      <c r="P51" s="184">
        <f t="shared" si="8"/>
        <v>0.55</v>
      </c>
      <c r="Q51" s="217">
        <v>108</v>
      </c>
      <c r="R51" s="215">
        <v>174.57</v>
      </c>
      <c r="S51" s="178">
        <f t="shared" si="0"/>
        <v>26</v>
      </c>
      <c r="T51" s="176"/>
      <c r="U51" s="237"/>
      <c r="V51" s="179">
        <v>29.4</v>
      </c>
      <c r="W51" s="179">
        <f t="shared" si="24"/>
        <v>65.71</v>
      </c>
      <c r="X51" s="180">
        <f t="shared" si="9"/>
        <v>2.53</v>
      </c>
      <c r="Y51" s="230">
        <f t="shared" si="10"/>
        <v>0</v>
      </c>
      <c r="Z51" s="230">
        <v>2.53</v>
      </c>
      <c r="AA51" s="187" t="s">
        <v>55</v>
      </c>
      <c r="AB51" s="239">
        <v>15.46</v>
      </c>
      <c r="AC51" s="179">
        <f t="shared" si="11"/>
        <v>4488.81</v>
      </c>
      <c r="AD51" s="240">
        <f t="shared" si="25"/>
        <v>19.012</v>
      </c>
      <c r="AE51" s="240">
        <f t="shared" si="12"/>
        <v>0</v>
      </c>
      <c r="AF51" s="240">
        <v>19.012</v>
      </c>
      <c r="AG51" s="206">
        <f t="shared" si="1"/>
        <v>0.06547959359</v>
      </c>
      <c r="AH51" s="179">
        <v>1344.53</v>
      </c>
      <c r="AI51" s="179">
        <f t="shared" si="13"/>
        <v>25562.2</v>
      </c>
      <c r="AJ51" s="179">
        <f t="shared" si="14"/>
        <v>30051.01</v>
      </c>
      <c r="AK51" s="230">
        <f t="shared" si="15"/>
        <v>103.5</v>
      </c>
      <c r="AL51" s="188" t="e">
        <f>AJ51/#REF!</f>
        <v>#REF!</v>
      </c>
      <c r="AM51" s="242">
        <v>1480.27</v>
      </c>
      <c r="AN51" s="179"/>
      <c r="AO51" s="179"/>
      <c r="AP51" s="183"/>
      <c r="AQ51" s="183"/>
      <c r="AR51" s="176">
        <v>150.596</v>
      </c>
      <c r="AS51" s="208">
        <f t="shared" si="16"/>
        <v>150.596</v>
      </c>
      <c r="AT51" s="208">
        <f t="shared" si="17"/>
        <v>0</v>
      </c>
      <c r="AU51" s="189">
        <f t="shared" si="18"/>
        <v>0.03855</v>
      </c>
      <c r="AV51" s="187" t="s">
        <v>55</v>
      </c>
      <c r="AW51" s="190"/>
      <c r="AX51" s="184">
        <v>1344.53</v>
      </c>
      <c r="AY51" s="179"/>
      <c r="AZ51" s="184">
        <f t="shared" si="19"/>
        <v>202490.63</v>
      </c>
      <c r="BA51" s="184">
        <f t="shared" si="20"/>
        <v>51.83</v>
      </c>
      <c r="BB51" s="237">
        <f t="shared" si="21"/>
        <v>169.608</v>
      </c>
      <c r="BC51" s="237">
        <f t="shared" si="22"/>
        <v>0</v>
      </c>
      <c r="BD51" s="237">
        <f t="shared" si="23"/>
        <v>169.608</v>
      </c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</row>
    <row r="52" spans="1:73" s="159" customFormat="1" ht="15">
      <c r="A52" s="176">
        <v>44</v>
      </c>
      <c r="B52" s="181" t="s">
        <v>56</v>
      </c>
      <c r="C52" s="182">
        <v>6473.3</v>
      </c>
      <c r="D52" s="183"/>
      <c r="E52" s="179">
        <f t="shared" si="2"/>
        <v>6473.3</v>
      </c>
      <c r="F52" s="233">
        <v>222.3</v>
      </c>
      <c r="G52" s="179">
        <f t="shared" si="3"/>
        <v>227.19</v>
      </c>
      <c r="H52" s="208">
        <f t="shared" si="4"/>
        <v>227.19</v>
      </c>
      <c r="I52" s="208">
        <f t="shared" si="5"/>
        <v>14.812</v>
      </c>
      <c r="J52" s="185">
        <v>244</v>
      </c>
      <c r="K52" s="183">
        <v>0.03</v>
      </c>
      <c r="L52" s="186">
        <v>1176.3</v>
      </c>
      <c r="M52" s="181" t="s">
        <v>56</v>
      </c>
      <c r="N52" s="183">
        <v>0</v>
      </c>
      <c r="O52" s="183">
        <f t="shared" si="7"/>
        <v>0</v>
      </c>
      <c r="P52" s="184">
        <f t="shared" si="8"/>
        <v>0</v>
      </c>
      <c r="Q52" s="217">
        <v>204</v>
      </c>
      <c r="R52" s="215">
        <v>210.79</v>
      </c>
      <c r="S52" s="178">
        <f t="shared" si="0"/>
        <v>40</v>
      </c>
      <c r="T52" s="176"/>
      <c r="U52" s="237"/>
      <c r="V52" s="179">
        <v>21</v>
      </c>
      <c r="W52" s="179">
        <v>0</v>
      </c>
      <c r="X52" s="180">
        <f t="shared" si="9"/>
        <v>0</v>
      </c>
      <c r="Y52" s="230">
        <f t="shared" si="10"/>
        <v>0</v>
      </c>
      <c r="Z52" s="230">
        <v>0</v>
      </c>
      <c r="AA52" s="187" t="s">
        <v>56</v>
      </c>
      <c r="AB52" s="239">
        <v>15.46</v>
      </c>
      <c r="AC52" s="179">
        <f t="shared" si="11"/>
        <v>3512.36</v>
      </c>
      <c r="AD52" s="240">
        <f t="shared" si="25"/>
        <v>14.812</v>
      </c>
      <c r="AE52" s="240">
        <f t="shared" si="12"/>
        <v>0</v>
      </c>
      <c r="AF52" s="240">
        <v>14.812</v>
      </c>
      <c r="AG52" s="206">
        <f t="shared" si="1"/>
        <v>0.06519653154</v>
      </c>
      <c r="AH52" s="179">
        <v>1344.53</v>
      </c>
      <c r="AI52" s="179">
        <f t="shared" si="13"/>
        <v>19915.18</v>
      </c>
      <c r="AJ52" s="179">
        <f t="shared" si="14"/>
        <v>23427.54</v>
      </c>
      <c r="AK52" s="230">
        <f t="shared" si="15"/>
        <v>103.12</v>
      </c>
      <c r="AL52" s="188" t="e">
        <f>AJ52/#REF!</f>
        <v>#REF!</v>
      </c>
      <c r="AM52" s="242">
        <v>1480.27</v>
      </c>
      <c r="AN52" s="179"/>
      <c r="AO52" s="179"/>
      <c r="AP52" s="183"/>
      <c r="AQ52" s="183"/>
      <c r="AR52" s="176">
        <v>229.809</v>
      </c>
      <c r="AS52" s="208">
        <f t="shared" si="16"/>
        <v>229.809</v>
      </c>
      <c r="AT52" s="208">
        <f t="shared" si="17"/>
        <v>0</v>
      </c>
      <c r="AU52" s="189">
        <f t="shared" si="18"/>
        <v>0.0355</v>
      </c>
      <c r="AV52" s="187" t="s">
        <v>56</v>
      </c>
      <c r="AW52" s="190"/>
      <c r="AX52" s="184">
        <v>1344.53</v>
      </c>
      <c r="AY52" s="179"/>
      <c r="AZ52" s="184">
        <f t="shared" si="19"/>
        <v>308975.88</v>
      </c>
      <c r="BA52" s="184">
        <f t="shared" si="20"/>
        <v>47.73</v>
      </c>
      <c r="BB52" s="237">
        <f t="shared" si="21"/>
        <v>244.621</v>
      </c>
      <c r="BC52" s="237">
        <f t="shared" si="22"/>
        <v>0</v>
      </c>
      <c r="BD52" s="237">
        <f t="shared" si="23"/>
        <v>244.621</v>
      </c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</row>
    <row r="53" spans="1:73" s="159" customFormat="1" ht="15">
      <c r="A53" s="176">
        <v>45</v>
      </c>
      <c r="B53" s="181" t="s">
        <v>57</v>
      </c>
      <c r="C53" s="182">
        <v>6809.7</v>
      </c>
      <c r="D53" s="183"/>
      <c r="E53" s="179">
        <f t="shared" si="2"/>
        <v>6809.7</v>
      </c>
      <c r="F53" s="233">
        <v>460.7</v>
      </c>
      <c r="G53" s="179">
        <f t="shared" si="3"/>
        <v>470.84</v>
      </c>
      <c r="H53" s="208">
        <f t="shared" si="4"/>
        <v>470.84</v>
      </c>
      <c r="I53" s="208">
        <f t="shared" si="5"/>
        <v>31.149</v>
      </c>
      <c r="J53" s="185">
        <v>196</v>
      </c>
      <c r="K53" s="183">
        <v>0.03</v>
      </c>
      <c r="L53" s="186">
        <v>1309.8</v>
      </c>
      <c r="M53" s="181" t="s">
        <v>57</v>
      </c>
      <c r="N53" s="183">
        <f>K53*L53</f>
        <v>39.29</v>
      </c>
      <c r="O53" s="183">
        <f t="shared" si="7"/>
        <v>4102.27</v>
      </c>
      <c r="P53" s="184">
        <f t="shared" si="8"/>
        <v>0.6</v>
      </c>
      <c r="Q53" s="217">
        <v>193</v>
      </c>
      <c r="R53" s="215">
        <v>303.91</v>
      </c>
      <c r="S53" s="178">
        <f t="shared" si="0"/>
        <v>3</v>
      </c>
      <c r="T53" s="176"/>
      <c r="U53" s="237"/>
      <c r="V53" s="179">
        <v>60.06</v>
      </c>
      <c r="W53" s="179">
        <f t="shared" si="24"/>
        <v>67.58</v>
      </c>
      <c r="X53" s="180">
        <f t="shared" si="9"/>
        <v>22.53</v>
      </c>
      <c r="Y53" s="230">
        <f t="shared" si="10"/>
        <v>0.06</v>
      </c>
      <c r="Z53" s="230">
        <v>22.59</v>
      </c>
      <c r="AA53" s="187" t="s">
        <v>57</v>
      </c>
      <c r="AB53" s="239">
        <v>15.46</v>
      </c>
      <c r="AC53" s="179">
        <f t="shared" si="11"/>
        <v>7279.19</v>
      </c>
      <c r="AD53" s="240">
        <f t="shared" si="25"/>
        <v>31.149</v>
      </c>
      <c r="AE53" s="240">
        <f t="shared" si="12"/>
        <v>0</v>
      </c>
      <c r="AF53" s="240">
        <v>31.149</v>
      </c>
      <c r="AG53" s="206">
        <f t="shared" si="1"/>
        <v>0.06615623142</v>
      </c>
      <c r="AH53" s="179">
        <v>1344.53</v>
      </c>
      <c r="AI53" s="179">
        <f t="shared" si="13"/>
        <v>41880.76</v>
      </c>
      <c r="AJ53" s="179">
        <f t="shared" si="14"/>
        <v>49159.95</v>
      </c>
      <c r="AK53" s="230">
        <f t="shared" si="15"/>
        <v>104.41</v>
      </c>
      <c r="AL53" s="188" t="e">
        <f>AJ53/#REF!</f>
        <v>#REF!</v>
      </c>
      <c r="AM53" s="242">
        <v>1480.27</v>
      </c>
      <c r="AN53" s="179"/>
      <c r="AO53" s="179"/>
      <c r="AP53" s="183"/>
      <c r="AQ53" s="183"/>
      <c r="AR53" s="176">
        <v>192.091</v>
      </c>
      <c r="AS53" s="208">
        <f t="shared" si="16"/>
        <v>192.091</v>
      </c>
      <c r="AT53" s="208">
        <f t="shared" si="17"/>
        <v>0</v>
      </c>
      <c r="AU53" s="189">
        <f t="shared" si="18"/>
        <v>0.02821</v>
      </c>
      <c r="AV53" s="187" t="s">
        <v>57</v>
      </c>
      <c r="AW53" s="190"/>
      <c r="AX53" s="184">
        <v>1344.53</v>
      </c>
      <c r="AY53" s="179"/>
      <c r="AZ53" s="184">
        <f t="shared" si="19"/>
        <v>258286.41</v>
      </c>
      <c r="BA53" s="184">
        <f t="shared" si="20"/>
        <v>37.93</v>
      </c>
      <c r="BB53" s="237">
        <f t="shared" si="21"/>
        <v>223.24</v>
      </c>
      <c r="BC53" s="237">
        <f t="shared" si="22"/>
        <v>0</v>
      </c>
      <c r="BD53" s="237">
        <f t="shared" si="23"/>
        <v>223.24</v>
      </c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</row>
    <row r="54" spans="1:73" s="159" customFormat="1" ht="15">
      <c r="A54" s="176"/>
      <c r="B54" s="181"/>
      <c r="C54" s="184"/>
      <c r="D54" s="250"/>
      <c r="E54" s="179"/>
      <c r="F54" s="251"/>
      <c r="G54" s="179"/>
      <c r="H54" s="208"/>
      <c r="I54" s="208"/>
      <c r="J54" s="252"/>
      <c r="K54" s="186"/>
      <c r="L54" s="186"/>
      <c r="M54" s="181"/>
      <c r="N54" s="183"/>
      <c r="O54" s="183"/>
      <c r="P54" s="184"/>
      <c r="Q54" s="253"/>
      <c r="R54" s="254"/>
      <c r="S54" s="178"/>
      <c r="T54" s="255"/>
      <c r="U54" s="237"/>
      <c r="V54" s="179"/>
      <c r="W54" s="179"/>
      <c r="X54" s="180"/>
      <c r="Y54" s="230"/>
      <c r="Z54" s="230"/>
      <c r="AA54" s="187"/>
      <c r="AB54" s="239"/>
      <c r="AC54" s="179"/>
      <c r="AD54" s="240"/>
      <c r="AE54" s="240"/>
      <c r="AF54" s="240"/>
      <c r="AG54" s="206"/>
      <c r="AH54" s="184"/>
      <c r="AI54" s="179"/>
      <c r="AJ54" s="179"/>
      <c r="AK54" s="230"/>
      <c r="AL54" s="188"/>
      <c r="AM54" s="256"/>
      <c r="AN54" s="179"/>
      <c r="AO54" s="179"/>
      <c r="AP54" s="183"/>
      <c r="AQ54" s="183"/>
      <c r="AR54" s="176"/>
      <c r="AS54" s="208"/>
      <c r="AT54" s="208"/>
      <c r="AU54" s="208"/>
      <c r="AV54" s="187"/>
      <c r="AW54" s="190"/>
      <c r="AX54" s="184"/>
      <c r="AY54" s="179"/>
      <c r="AZ54" s="184"/>
      <c r="BA54" s="184"/>
      <c r="BB54" s="237"/>
      <c r="BC54" s="237"/>
      <c r="BD54" s="23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</row>
    <row r="55" spans="1:73" s="159" customFormat="1" ht="15">
      <c r="A55" s="176"/>
      <c r="B55" s="181"/>
      <c r="C55" s="184"/>
      <c r="D55" s="250"/>
      <c r="E55" s="179"/>
      <c r="F55" s="251"/>
      <c r="G55" s="179"/>
      <c r="H55" s="208"/>
      <c r="I55" s="208"/>
      <c r="J55" s="252"/>
      <c r="K55" s="186"/>
      <c r="L55" s="186"/>
      <c r="M55" s="181"/>
      <c r="N55" s="183"/>
      <c r="O55" s="183"/>
      <c r="P55" s="184"/>
      <c r="Q55" s="253"/>
      <c r="R55" s="254"/>
      <c r="S55" s="178"/>
      <c r="T55" s="255"/>
      <c r="U55" s="237"/>
      <c r="V55" s="179"/>
      <c r="W55" s="179"/>
      <c r="X55" s="180"/>
      <c r="Y55" s="230"/>
      <c r="Z55" s="230"/>
      <c r="AA55" s="187"/>
      <c r="AB55" s="239"/>
      <c r="AC55" s="179"/>
      <c r="AD55" s="240"/>
      <c r="AE55" s="240"/>
      <c r="AF55" s="240"/>
      <c r="AG55" s="206"/>
      <c r="AH55" s="184"/>
      <c r="AI55" s="179"/>
      <c r="AJ55" s="179"/>
      <c r="AK55" s="230"/>
      <c r="AL55" s="188"/>
      <c r="AM55" s="256"/>
      <c r="AN55" s="179"/>
      <c r="AO55" s="179"/>
      <c r="AP55" s="183"/>
      <c r="AQ55" s="183"/>
      <c r="AR55" s="176"/>
      <c r="AS55" s="208"/>
      <c r="AT55" s="208"/>
      <c r="AU55" s="208"/>
      <c r="AV55" s="187"/>
      <c r="AW55" s="190"/>
      <c r="AX55" s="184"/>
      <c r="AY55" s="179"/>
      <c r="AZ55" s="184"/>
      <c r="BA55" s="184"/>
      <c r="BB55" s="237"/>
      <c r="BC55" s="237"/>
      <c r="BD55" s="23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</row>
    <row r="56" spans="1:73" s="159" customFormat="1" ht="15">
      <c r="A56" s="177"/>
      <c r="B56" s="257" t="s">
        <v>58</v>
      </c>
      <c r="C56" s="258">
        <f>SUM(C9:C55)</f>
        <v>166483.4</v>
      </c>
      <c r="D56" s="258">
        <f>SUM(D9:D55)</f>
        <v>3357.4</v>
      </c>
      <c r="E56" s="218">
        <f>C56+D56</f>
        <v>169840.8</v>
      </c>
      <c r="F56" s="259">
        <f>SUM(F9:F55)</f>
        <v>12434.29</v>
      </c>
      <c r="G56" s="259">
        <f>SUM(G9:G53)</f>
        <v>12707.84</v>
      </c>
      <c r="H56" s="210">
        <f>SUM(H9:H53)</f>
        <v>12662.126</v>
      </c>
      <c r="I56" s="210">
        <f>SUM(I9:I53)</f>
        <v>845.341</v>
      </c>
      <c r="J56" s="260">
        <f>SUM(J9:J53)</f>
        <v>6666</v>
      </c>
      <c r="K56" s="259">
        <f>SUM(K9:K55)</f>
        <v>1.35</v>
      </c>
      <c r="L56" s="258">
        <f>SUM(L9:L55)</f>
        <v>18562.4</v>
      </c>
      <c r="M56" s="257" t="s">
        <v>58</v>
      </c>
      <c r="N56" s="258">
        <f>SUM(N9:N55)</f>
        <v>463.67</v>
      </c>
      <c r="O56" s="183">
        <f>N56*AK56</f>
        <v>0</v>
      </c>
      <c r="P56" s="184"/>
      <c r="Q56" s="261">
        <f>SUM(Q9:Q53)</f>
        <v>5613</v>
      </c>
      <c r="R56" s="262">
        <f>SUM(R9:R55)</f>
        <v>7650.15</v>
      </c>
      <c r="S56" s="261">
        <f>SUM(S9:S55)</f>
        <v>1053</v>
      </c>
      <c r="T56" s="210">
        <f>SUM(T9:T53)</f>
        <v>45.714</v>
      </c>
      <c r="U56" s="263">
        <f>SUM(U9:U55)</f>
        <v>3.001</v>
      </c>
      <c r="V56" s="218">
        <f>SUM(V9:V53)</f>
        <v>1076.46</v>
      </c>
      <c r="W56" s="218">
        <f>SUM(W9:W53)</f>
        <v>3287.27</v>
      </c>
      <c r="X56" s="180"/>
      <c r="Y56" s="230"/>
      <c r="Z56" s="180"/>
      <c r="AA56" s="191"/>
      <c r="AB56" s="191"/>
      <c r="AC56" s="218">
        <f>SUM(AC9:AC53)</f>
        <v>195756.49</v>
      </c>
      <c r="AD56" s="264">
        <f>SUM(AD9:AD53)</f>
        <v>845.341</v>
      </c>
      <c r="AE56" s="264">
        <f>SUM(AE9:AE53)</f>
        <v>3.001</v>
      </c>
      <c r="AF56" s="265">
        <f>SUM(AF9:AF55)</f>
        <v>848.342</v>
      </c>
      <c r="AG56" s="207">
        <f>SUM(AG9:AG53)</f>
        <v>3.00434231073</v>
      </c>
      <c r="AH56" s="191"/>
      <c r="AI56" s="218">
        <f>SUM(AI9:AI53)</f>
        <v>1136586.35</v>
      </c>
      <c r="AJ56" s="218">
        <f>SUM(AJ9:AJ53)</f>
        <v>1332342.84</v>
      </c>
      <c r="AK56" s="230"/>
      <c r="AL56" s="191" t="e">
        <f>SUM(AL9:AL55)</f>
        <v>#REF!</v>
      </c>
      <c r="AM56" s="258"/>
      <c r="AN56" s="218">
        <f>SUM(AN9:AN53)</f>
        <v>4442.31</v>
      </c>
      <c r="AO56" s="218">
        <f>SUM(AO9:AO53)</f>
        <v>706.73</v>
      </c>
      <c r="AP56" s="266">
        <f>SUM(AP9:AP55)</f>
        <v>5149.04</v>
      </c>
      <c r="AQ56" s="183"/>
      <c r="AR56" s="210">
        <f>SUM(AR9:AR55)</f>
        <v>5628.279</v>
      </c>
      <c r="AS56" s="210">
        <f>SUM(AS9:AS53)</f>
        <v>5523.765</v>
      </c>
      <c r="AT56" s="210">
        <f>SUM(AT9:AT53)</f>
        <v>104.514</v>
      </c>
      <c r="AU56" s="265">
        <f>SUM(AU9:AU55)</f>
        <v>1.494</v>
      </c>
      <c r="AV56" s="191">
        <f>SUM(AV9:AV55)</f>
        <v>0</v>
      </c>
      <c r="AW56" s="191">
        <f>SUM(AW9:AW55)</f>
        <v>0</v>
      </c>
      <c r="AX56" s="191"/>
      <c r="AY56" s="218">
        <f>SUM(AY9:AY53)</f>
        <v>154708.93</v>
      </c>
      <c r="AZ56" s="258">
        <f>SUM(AZ9:AZ53)</f>
        <v>7426939.75</v>
      </c>
      <c r="BA56" s="191">
        <f>SUM(BA9:BA55)</f>
        <v>2008.4</v>
      </c>
      <c r="BB56" s="263">
        <f>SUM(BB9:BB53)</f>
        <v>6369.106</v>
      </c>
      <c r="BC56" s="263">
        <f>SUM(BC9:BC53)</f>
        <v>107.515</v>
      </c>
      <c r="BD56" s="263">
        <f>SUM(BD9:BD53)</f>
        <v>6476.621</v>
      </c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</row>
    <row r="57" spans="1:73" s="159" customFormat="1" ht="15">
      <c r="A57" s="177"/>
      <c r="B57" s="257"/>
      <c r="C57" s="258"/>
      <c r="D57" s="267"/>
      <c r="E57" s="179"/>
      <c r="F57" s="259"/>
      <c r="G57" s="179"/>
      <c r="H57" s="208"/>
      <c r="I57" s="208"/>
      <c r="J57" s="252"/>
      <c r="K57" s="186"/>
      <c r="L57" s="186"/>
      <c r="M57" s="257"/>
      <c r="N57" s="183"/>
      <c r="O57" s="183"/>
      <c r="P57" s="184"/>
      <c r="Q57" s="253"/>
      <c r="R57" s="254"/>
      <c r="S57" s="268"/>
      <c r="T57" s="269"/>
      <c r="U57" s="237"/>
      <c r="V57" s="179"/>
      <c r="W57" s="179"/>
      <c r="X57" s="180"/>
      <c r="Y57" s="230"/>
      <c r="Z57" s="230"/>
      <c r="AA57" s="270"/>
      <c r="AB57" s="239"/>
      <c r="AC57" s="179"/>
      <c r="AD57" s="240"/>
      <c r="AE57" s="240"/>
      <c r="AF57" s="240"/>
      <c r="AG57" s="206"/>
      <c r="AH57" s="184"/>
      <c r="AI57" s="179"/>
      <c r="AJ57" s="179"/>
      <c r="AK57" s="230"/>
      <c r="AL57" s="188"/>
      <c r="AM57" s="271"/>
      <c r="AN57" s="179"/>
      <c r="AO57" s="179"/>
      <c r="AP57" s="183"/>
      <c r="AQ57" s="183"/>
      <c r="AR57" s="208"/>
      <c r="AS57" s="208"/>
      <c r="AT57" s="208"/>
      <c r="AU57" s="208"/>
      <c r="AV57" s="270"/>
      <c r="AW57" s="190"/>
      <c r="AX57" s="184"/>
      <c r="AY57" s="179"/>
      <c r="AZ57" s="184"/>
      <c r="BA57" s="184"/>
      <c r="BB57" s="237"/>
      <c r="BC57" s="237"/>
      <c r="BD57" s="23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</row>
    <row r="58" spans="1:73" s="159" customFormat="1" ht="15">
      <c r="A58" s="176">
        <v>46</v>
      </c>
      <c r="B58" s="181" t="s">
        <v>41</v>
      </c>
      <c r="C58" s="184">
        <v>10021.8</v>
      </c>
      <c r="D58" s="184">
        <v>0</v>
      </c>
      <c r="E58" s="218">
        <f>C58+D58</f>
        <v>10021.8</v>
      </c>
      <c r="F58" s="251">
        <v>783.5</v>
      </c>
      <c r="G58" s="179">
        <f>F58*1.022</f>
        <v>800.74</v>
      </c>
      <c r="H58" s="208">
        <f>G58-T58</f>
        <v>800.74</v>
      </c>
      <c r="I58" s="208">
        <f t="shared" si="5"/>
        <v>34.657</v>
      </c>
      <c r="J58" s="272">
        <v>380</v>
      </c>
      <c r="K58" s="186">
        <v>0.03</v>
      </c>
      <c r="L58" s="186">
        <v>1819.6</v>
      </c>
      <c r="M58" s="181" t="s">
        <v>41</v>
      </c>
      <c r="N58" s="183">
        <f>K58*L58</f>
        <v>54.59</v>
      </c>
      <c r="O58" s="183">
        <f>N58*AK58</f>
        <v>4020.55</v>
      </c>
      <c r="P58" s="184">
        <f t="shared" si="8"/>
        <v>0.4</v>
      </c>
      <c r="Q58" s="273">
        <v>338</v>
      </c>
      <c r="R58" s="274">
        <v>436.89</v>
      </c>
      <c r="S58" s="268">
        <f>J58-Q58</f>
        <v>42</v>
      </c>
      <c r="T58" s="269"/>
      <c r="U58" s="237">
        <f>T58*AG58</f>
        <v>0</v>
      </c>
      <c r="V58" s="179">
        <v>12.6</v>
      </c>
      <c r="W58" s="179">
        <f t="shared" si="24"/>
        <v>296.66</v>
      </c>
      <c r="X58" s="180">
        <f>W58/S58</f>
        <v>7.06</v>
      </c>
      <c r="Y58" s="230">
        <f t="shared" si="10"/>
        <v>0.23</v>
      </c>
      <c r="Z58" s="230">
        <v>7.29</v>
      </c>
      <c r="AA58" s="187" t="s">
        <v>41</v>
      </c>
      <c r="AB58" s="239">
        <v>15.46</v>
      </c>
      <c r="AC58" s="179">
        <f>H58*AB58</f>
        <v>12379.44</v>
      </c>
      <c r="AD58" s="240">
        <f t="shared" si="25"/>
        <v>34.657</v>
      </c>
      <c r="AE58" s="240">
        <f t="shared" si="12"/>
        <v>0</v>
      </c>
      <c r="AF58" s="240">
        <v>34.657</v>
      </c>
      <c r="AG58" s="206">
        <f>AF58/G58</f>
        <v>0.04328121488</v>
      </c>
      <c r="AH58" s="179">
        <v>1344.53</v>
      </c>
      <c r="AI58" s="179">
        <f>I58*AH58</f>
        <v>46597.38</v>
      </c>
      <c r="AJ58" s="179">
        <f>AC58+AI58</f>
        <v>58976.82</v>
      </c>
      <c r="AK58" s="230">
        <f>AJ58/H58</f>
        <v>73.65</v>
      </c>
      <c r="AL58" s="188" t="e">
        <f>AJ58/#REF!</f>
        <v>#REF!</v>
      </c>
      <c r="AM58" s="242">
        <v>1480.27</v>
      </c>
      <c r="AN58" s="179">
        <f>U58*AM58</f>
        <v>0</v>
      </c>
      <c r="AO58" s="179">
        <f>T58*AB58</f>
        <v>0</v>
      </c>
      <c r="AP58" s="183">
        <f>AN58+AO58</f>
        <v>0</v>
      </c>
      <c r="AQ58" s="183"/>
      <c r="AR58" s="208">
        <v>351.202</v>
      </c>
      <c r="AS58" s="208">
        <f>AR58/E58*C58</f>
        <v>351.202</v>
      </c>
      <c r="AT58" s="208">
        <f>AR58/E58*D58</f>
        <v>0</v>
      </c>
      <c r="AU58" s="189">
        <f>AR58/E58</f>
        <v>0.03504</v>
      </c>
      <c r="AV58" s="187" t="s">
        <v>41</v>
      </c>
      <c r="AW58" s="190"/>
      <c r="AX58" s="184">
        <v>1344.53</v>
      </c>
      <c r="AY58" s="179">
        <f>AT58*AM58</f>
        <v>0</v>
      </c>
      <c r="AZ58" s="184">
        <f>AU58*C58*AH58</f>
        <v>472150.36</v>
      </c>
      <c r="BA58" s="184">
        <f>AZ58/C58</f>
        <v>47.11</v>
      </c>
      <c r="BB58" s="237">
        <f t="shared" si="21"/>
        <v>385.859</v>
      </c>
      <c r="BC58" s="237">
        <f t="shared" si="22"/>
        <v>0</v>
      </c>
      <c r="BD58" s="237">
        <f t="shared" si="23"/>
        <v>385.859</v>
      </c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</row>
    <row r="59" spans="1:73" s="159" customFormat="1" ht="15">
      <c r="A59" s="176"/>
      <c r="B59" s="181"/>
      <c r="C59" s="184"/>
      <c r="D59" s="250"/>
      <c r="E59" s="179"/>
      <c r="F59" s="251"/>
      <c r="G59" s="179"/>
      <c r="H59" s="208"/>
      <c r="I59" s="208"/>
      <c r="J59" s="252" t="s">
        <v>108</v>
      </c>
      <c r="K59" s="186"/>
      <c r="L59" s="186"/>
      <c r="M59" s="181"/>
      <c r="N59" s="183"/>
      <c r="O59" s="183"/>
      <c r="P59" s="184"/>
      <c r="Q59" s="253"/>
      <c r="R59" s="254" t="s">
        <v>108</v>
      </c>
      <c r="S59" s="268"/>
      <c r="T59" s="269"/>
      <c r="U59" s="237"/>
      <c r="V59" s="179"/>
      <c r="W59" s="179"/>
      <c r="X59" s="180"/>
      <c r="Y59" s="230"/>
      <c r="Z59" s="230"/>
      <c r="AA59" s="187"/>
      <c r="AB59" s="239"/>
      <c r="AC59" s="179"/>
      <c r="AD59" s="240"/>
      <c r="AE59" s="240"/>
      <c r="AF59" s="240"/>
      <c r="AG59" s="206"/>
      <c r="AH59" s="184"/>
      <c r="AI59" s="179"/>
      <c r="AJ59" s="179"/>
      <c r="AK59" s="230"/>
      <c r="AL59" s="188"/>
      <c r="AM59" s="271"/>
      <c r="AN59" s="179"/>
      <c r="AO59" s="179"/>
      <c r="AP59" s="183"/>
      <c r="AQ59" s="183"/>
      <c r="AR59" s="208"/>
      <c r="AS59" s="208"/>
      <c r="AT59" s="208"/>
      <c r="AU59" s="208"/>
      <c r="AV59" s="187"/>
      <c r="AW59" s="190"/>
      <c r="AX59" s="184"/>
      <c r="AY59" s="179"/>
      <c r="AZ59" s="184"/>
      <c r="BA59" s="184"/>
      <c r="BB59" s="237"/>
      <c r="BC59" s="237"/>
      <c r="BD59" s="23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</row>
    <row r="60" spans="1:73" s="159" customFormat="1" ht="15">
      <c r="A60" s="176"/>
      <c r="B60" s="257" t="s">
        <v>75</v>
      </c>
      <c r="C60" s="258">
        <f>SUM(C56:C58)</f>
        <v>176505.2</v>
      </c>
      <c r="D60" s="258">
        <f>SUM(D56:D58)</f>
        <v>3357.4</v>
      </c>
      <c r="E60" s="218">
        <f>C60+D60</f>
        <v>179862.6</v>
      </c>
      <c r="F60" s="259">
        <f aca="true" t="shared" si="26" ref="F60:N60">SUM(F56:F58)</f>
        <v>13217.79</v>
      </c>
      <c r="G60" s="259">
        <f t="shared" si="26"/>
        <v>13508.58</v>
      </c>
      <c r="H60" s="210">
        <f>SUM(H56:H58)</f>
        <v>13462.866</v>
      </c>
      <c r="I60" s="210">
        <f>SUM(I56:I58)</f>
        <v>879.998</v>
      </c>
      <c r="J60" s="260">
        <f t="shared" si="26"/>
        <v>7046</v>
      </c>
      <c r="K60" s="259">
        <f t="shared" si="26"/>
        <v>1.38</v>
      </c>
      <c r="L60" s="258">
        <f t="shared" si="26"/>
        <v>20382</v>
      </c>
      <c r="M60" s="257" t="s">
        <v>75</v>
      </c>
      <c r="N60" s="258">
        <f t="shared" si="26"/>
        <v>518.26</v>
      </c>
      <c r="O60" s="183">
        <f>N60*AK60</f>
        <v>0</v>
      </c>
      <c r="P60" s="184"/>
      <c r="Q60" s="261">
        <f aca="true" t="shared" si="27" ref="Q60:V60">SUM(Q56:Q58)</f>
        <v>5951</v>
      </c>
      <c r="R60" s="262">
        <f t="shared" si="27"/>
        <v>8087.04</v>
      </c>
      <c r="S60" s="261">
        <f t="shared" si="27"/>
        <v>1095</v>
      </c>
      <c r="T60" s="210">
        <f t="shared" si="27"/>
        <v>45.714</v>
      </c>
      <c r="U60" s="263">
        <f t="shared" si="27"/>
        <v>3.001</v>
      </c>
      <c r="V60" s="218">
        <f t="shared" si="27"/>
        <v>1089.06</v>
      </c>
      <c r="W60" s="218">
        <f>SUM(W56:W58)</f>
        <v>3583.93</v>
      </c>
      <c r="X60" s="191"/>
      <c r="Y60" s="230"/>
      <c r="Z60" s="191"/>
      <c r="AA60" s="191"/>
      <c r="AB60" s="191"/>
      <c r="AC60" s="218">
        <f>SUM(AC56:AC58)</f>
        <v>208135.93</v>
      </c>
      <c r="AD60" s="264">
        <f>SUM(AD56:AD58)</f>
        <v>879.998</v>
      </c>
      <c r="AE60" s="264">
        <f>SUM(AE56:AE58)</f>
        <v>3.001</v>
      </c>
      <c r="AF60" s="265">
        <f>SUM(AF56:AF58)</f>
        <v>882.999</v>
      </c>
      <c r="AG60" s="207">
        <f>SUM(AG56:AG58)</f>
        <v>3.04762352561</v>
      </c>
      <c r="AH60" s="191"/>
      <c r="AI60" s="218">
        <f>SUM(AI56:AI58)</f>
        <v>1183183.73</v>
      </c>
      <c r="AJ60" s="218">
        <f aca="true" t="shared" si="28" ref="AJ60:AP60">SUM(AJ56:AJ58)</f>
        <v>1391319.66</v>
      </c>
      <c r="AK60" s="230"/>
      <c r="AL60" s="191" t="e">
        <f t="shared" si="28"/>
        <v>#REF!</v>
      </c>
      <c r="AM60" s="258"/>
      <c r="AN60" s="218">
        <f>SUM(AN56:AN58)</f>
        <v>4442.31</v>
      </c>
      <c r="AO60" s="218">
        <f>SUM(AO56:AO58)</f>
        <v>706.73</v>
      </c>
      <c r="AP60" s="266">
        <f t="shared" si="28"/>
        <v>5149.04</v>
      </c>
      <c r="AQ60" s="183"/>
      <c r="AR60" s="210">
        <f aca="true" t="shared" si="29" ref="AR60:BA60">SUM(AR56:AR58)</f>
        <v>5979.481</v>
      </c>
      <c r="AS60" s="210">
        <f t="shared" si="29"/>
        <v>5874.967</v>
      </c>
      <c r="AT60" s="210">
        <f t="shared" si="29"/>
        <v>104.514</v>
      </c>
      <c r="AU60" s="191">
        <f t="shared" si="29"/>
        <v>1.5</v>
      </c>
      <c r="AV60" s="191">
        <f t="shared" si="29"/>
        <v>0</v>
      </c>
      <c r="AW60" s="191">
        <f t="shared" si="29"/>
        <v>0</v>
      </c>
      <c r="AX60" s="191"/>
      <c r="AY60" s="218">
        <f>SUM(AY56:AY58)</f>
        <v>154708.93</v>
      </c>
      <c r="AZ60" s="258">
        <f t="shared" si="29"/>
        <v>7899090.11</v>
      </c>
      <c r="BA60" s="191">
        <f t="shared" si="29"/>
        <v>2055.5</v>
      </c>
      <c r="BB60" s="263">
        <f>SUM(BB56:BB58)</f>
        <v>6754.965</v>
      </c>
      <c r="BC60" s="263">
        <f>SUM(BC56:BC58)</f>
        <v>107.515</v>
      </c>
      <c r="BD60" s="263">
        <f>SUM(BD56:BD58)</f>
        <v>6862.48</v>
      </c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</row>
    <row r="61" spans="5:73" s="159" customFormat="1" ht="12.75">
      <c r="E61" s="161"/>
      <c r="F61" s="161"/>
      <c r="G61" s="169"/>
      <c r="H61" s="169"/>
      <c r="I61" s="169"/>
      <c r="AD61" s="169"/>
      <c r="AE61" s="169"/>
      <c r="AL61" s="162"/>
      <c r="AM61" s="157"/>
      <c r="AN61" s="157"/>
      <c r="AO61" s="157"/>
      <c r="AP61" s="157"/>
      <c r="AQ61" s="157"/>
      <c r="AR61" s="157"/>
      <c r="AS61" s="158"/>
      <c r="AT61" s="157"/>
      <c r="AU61" s="157"/>
      <c r="AV61" s="157"/>
      <c r="AW61" s="157"/>
      <c r="AX61" s="157"/>
      <c r="AY61" s="157"/>
      <c r="AZ61" s="157"/>
      <c r="BA61" s="157"/>
      <c r="BB61" s="167"/>
      <c r="BC61" s="167"/>
      <c r="BD61" s="16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</row>
    <row r="62" spans="1:73" s="159" customFormat="1" ht="12.75">
      <c r="A62" s="164" t="s">
        <v>97</v>
      </c>
      <c r="B62" s="164"/>
      <c r="C62" s="164"/>
      <c r="D62" s="164"/>
      <c r="E62" s="174"/>
      <c r="F62" s="174"/>
      <c r="G62" s="275"/>
      <c r="H62" s="174"/>
      <c r="I62" s="174"/>
      <c r="J62" s="164"/>
      <c r="K62" s="164"/>
      <c r="L62" s="164"/>
      <c r="M62" s="164"/>
      <c r="N62" s="164"/>
      <c r="O62" s="164"/>
      <c r="P62" s="164"/>
      <c r="Q62" s="164"/>
      <c r="R62" s="276"/>
      <c r="S62" s="164"/>
      <c r="AE62" s="277"/>
      <c r="AL62" s="162"/>
      <c r="AM62" s="157"/>
      <c r="AN62" s="157"/>
      <c r="AO62" s="157"/>
      <c r="AP62" s="157"/>
      <c r="AQ62" s="157"/>
      <c r="AR62" s="157"/>
      <c r="AS62" s="167"/>
      <c r="AT62" s="167"/>
      <c r="AU62" s="158"/>
      <c r="AV62" s="158"/>
      <c r="AW62" s="158"/>
      <c r="AX62" s="157"/>
      <c r="AY62" s="157"/>
      <c r="AZ62" s="157"/>
      <c r="BA62" s="157"/>
      <c r="BB62" s="167"/>
      <c r="BC62" s="167"/>
      <c r="BD62" s="16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</row>
    <row r="63" spans="1:73" s="159" customFormat="1" ht="46.5" customHeight="1">
      <c r="A63" s="309" t="s">
        <v>108</v>
      </c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160"/>
      <c r="T63" s="160"/>
      <c r="U63" s="160"/>
      <c r="V63" s="160"/>
      <c r="W63" s="160" t="s">
        <v>108</v>
      </c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278"/>
      <c r="AM63" s="157" t="s">
        <v>108</v>
      </c>
      <c r="AN63" s="157"/>
      <c r="AO63" s="157"/>
      <c r="AP63" s="157"/>
      <c r="AQ63" s="157"/>
      <c r="AR63" s="157"/>
      <c r="AS63" s="167"/>
      <c r="AT63" s="157"/>
      <c r="AU63" s="157"/>
      <c r="AV63" s="157"/>
      <c r="AW63" s="157"/>
      <c r="AX63" s="157"/>
      <c r="AY63" s="157"/>
      <c r="AZ63" s="157"/>
      <c r="BA63" s="157"/>
      <c r="BB63" s="167"/>
      <c r="BC63" s="16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</row>
    <row r="64" spans="1:73" s="159" customFormat="1" ht="12.75">
      <c r="A64" s="172" t="s">
        <v>127</v>
      </c>
      <c r="B64" s="172"/>
      <c r="F64" s="175"/>
      <c r="T64" s="175"/>
      <c r="U64" s="175"/>
      <c r="V64" s="175"/>
      <c r="AF64" s="175"/>
      <c r="AG64" s="175"/>
      <c r="AL64" s="162"/>
      <c r="AM64" s="157"/>
      <c r="AN64" s="157"/>
      <c r="AO64" s="157"/>
      <c r="AP64" s="157"/>
      <c r="AQ64" s="157"/>
      <c r="AR64" s="175"/>
      <c r="AS64" s="167"/>
      <c r="AT64" s="157"/>
      <c r="AU64" s="157"/>
      <c r="AV64" s="157"/>
      <c r="AW64" s="157"/>
      <c r="AX64" s="157"/>
      <c r="AY64" s="157"/>
      <c r="AZ64" s="157"/>
      <c r="BA64" s="157"/>
      <c r="BB64" s="167"/>
      <c r="BC64" s="16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</row>
    <row r="65" spans="1:73" s="159" customFormat="1" ht="12.75">
      <c r="A65" s="173" t="s">
        <v>128</v>
      </c>
      <c r="B65" s="279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280"/>
      <c r="P65" s="280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</row>
    <row r="66" spans="39:73" s="159" customFormat="1" ht="15">
      <c r="AM66" s="157"/>
      <c r="AN66" s="157"/>
      <c r="AO66" s="157"/>
      <c r="AP66" s="157"/>
      <c r="AQ66" s="157"/>
      <c r="AR66" s="157"/>
      <c r="AS66" s="168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</row>
    <row r="67" spans="39:73" s="159" customFormat="1" ht="12.75"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6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</row>
    <row r="68" spans="39:73" s="159" customFormat="1" ht="12.75"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</row>
    <row r="69" spans="39:73" s="159" customFormat="1" ht="12.75"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</row>
    <row r="70" spans="39:73" s="159" customFormat="1" ht="12.75"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</row>
    <row r="71" spans="39:73" s="159" customFormat="1" ht="12.75"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</row>
    <row r="72" spans="39:73" s="159" customFormat="1" ht="12.75"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</row>
    <row r="73" spans="39:73" s="159" customFormat="1" ht="12.75"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</row>
    <row r="74" spans="39:73" s="159" customFormat="1" ht="12.75"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</row>
    <row r="75" spans="39:73" s="159" customFormat="1" ht="12.75"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</row>
    <row r="76" spans="39:73" s="159" customFormat="1" ht="12.75"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</row>
    <row r="77" spans="39:73" s="159" customFormat="1" ht="12.75"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</row>
    <row r="78" spans="39:73" s="159" customFormat="1" ht="12.75"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</row>
    <row r="79" spans="39:73" s="159" customFormat="1" ht="12.75"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</row>
    <row r="80" spans="39:73" s="159" customFormat="1" ht="12.75"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</row>
    <row r="81" spans="39:73" s="159" customFormat="1" ht="12.75"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</row>
    <row r="82" spans="39:73" s="159" customFormat="1" ht="12.75"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</row>
    <row r="83" spans="39:73" s="159" customFormat="1" ht="12.75"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</row>
    <row r="84" spans="39:73" s="159" customFormat="1" ht="12.75"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</row>
    <row r="85" spans="39:73" s="159" customFormat="1" ht="12.75"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</row>
    <row r="86" spans="39:73" s="159" customFormat="1" ht="12.75"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</row>
    <row r="87" spans="39:73" s="159" customFormat="1" ht="12.75"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</row>
    <row r="88" spans="39:73" s="159" customFormat="1" ht="12.75"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</row>
    <row r="89" spans="39:73" s="159" customFormat="1" ht="12.75"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</row>
    <row r="90" spans="39:73" s="159" customFormat="1" ht="12.75"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</row>
    <row r="91" spans="39:73" s="159" customFormat="1" ht="12.75"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</row>
    <row r="92" spans="39:73" s="159" customFormat="1" ht="12.75"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</row>
    <row r="93" spans="39:73" s="159" customFormat="1" ht="12.75"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</row>
    <row r="94" spans="39:73" s="159" customFormat="1" ht="12.75"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</row>
    <row r="95" spans="39:73" s="159" customFormat="1" ht="12.75"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</row>
    <row r="96" spans="39:73" s="159" customFormat="1" ht="12.75"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</row>
    <row r="97" spans="39:73" s="159" customFormat="1" ht="12.75"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</row>
    <row r="98" spans="39:73" s="159" customFormat="1" ht="12.75"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</row>
    <row r="99" spans="39:73" s="159" customFormat="1" ht="12.75"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</row>
    <row r="100" spans="39:73" s="159" customFormat="1" ht="12.75"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</row>
    <row r="101" spans="39:73" s="159" customFormat="1" ht="12.75"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</row>
    <row r="102" spans="39:73" s="159" customFormat="1" ht="12.75"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</row>
    <row r="103" spans="39:73" s="159" customFormat="1" ht="12.75"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</row>
    <row r="104" spans="39:73" s="159" customFormat="1" ht="12.75"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</row>
    <row r="105" spans="39:73" s="159" customFormat="1" ht="12.75"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</row>
    <row r="106" spans="39:73" s="159" customFormat="1" ht="12.75"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</row>
    <row r="107" spans="39:73" s="159" customFormat="1" ht="12.75"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</row>
    <row r="108" spans="39:73" s="159" customFormat="1" ht="12.75"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</row>
    <row r="109" spans="39:73" s="159" customFormat="1" ht="12.75"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</row>
    <row r="110" spans="39:73" s="159" customFormat="1" ht="12.75"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</row>
    <row r="111" spans="39:73" s="159" customFormat="1" ht="12.75"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</row>
    <row r="112" spans="39:73" s="159" customFormat="1" ht="12.75"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</row>
    <row r="113" spans="39:73" s="159" customFormat="1" ht="12.75"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</row>
    <row r="114" spans="39:73" s="159" customFormat="1" ht="12.75"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</row>
    <row r="115" spans="39:73" s="159" customFormat="1" ht="12.75"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</row>
    <row r="116" spans="39:73" s="159" customFormat="1" ht="12.75"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</row>
    <row r="117" spans="39:73" s="159" customFormat="1" ht="12.75"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</row>
    <row r="118" spans="39:73" s="159" customFormat="1" ht="12.75"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</row>
    <row r="119" spans="39:73" s="159" customFormat="1" ht="12.75"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</row>
    <row r="120" spans="39:73" s="159" customFormat="1" ht="12.75"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</row>
    <row r="121" spans="39:73" s="159" customFormat="1" ht="12.75"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</row>
    <row r="122" spans="39:73" s="159" customFormat="1" ht="12.75"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</row>
    <row r="123" spans="39:73" s="159" customFormat="1" ht="12.75"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</row>
    <row r="124" spans="39:73" s="159" customFormat="1" ht="12.75"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</row>
    <row r="125" spans="39:73" s="159" customFormat="1" ht="12.75"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</row>
    <row r="126" spans="39:73" s="159" customFormat="1" ht="12.75"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</row>
    <row r="127" spans="39:73" s="159" customFormat="1" ht="12.75"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</row>
    <row r="128" spans="39:73" s="159" customFormat="1" ht="12.75"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</row>
    <row r="129" spans="39:73" s="159" customFormat="1" ht="12.75"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</row>
    <row r="130" spans="39:73" s="159" customFormat="1" ht="12.75"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</row>
    <row r="131" spans="39:73" s="159" customFormat="1" ht="12.75"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</row>
    <row r="132" spans="39:73" s="159" customFormat="1" ht="12.75"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</row>
    <row r="133" spans="39:73" s="159" customFormat="1" ht="12.75"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</row>
    <row r="134" spans="39:73" s="159" customFormat="1" ht="12.75"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</row>
    <row r="135" spans="39:73" s="159" customFormat="1" ht="12.75"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</row>
    <row r="136" spans="39:73" s="159" customFormat="1" ht="12.75"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</row>
    <row r="137" spans="39:73" s="159" customFormat="1" ht="12.75"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</row>
    <row r="138" spans="39:73" s="159" customFormat="1" ht="12.75"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</row>
    <row r="139" spans="39:73" s="159" customFormat="1" ht="12.75"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</row>
    <row r="140" spans="39:73" s="159" customFormat="1" ht="12.75"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</row>
    <row r="141" spans="39:73" s="159" customFormat="1" ht="12.75"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</row>
    <row r="142" spans="39:73" s="159" customFormat="1" ht="12.75"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</row>
    <row r="143" spans="39:73" s="159" customFormat="1" ht="12.75"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</row>
    <row r="144" spans="39:73" s="159" customFormat="1" ht="12.75"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</row>
    <row r="145" spans="39:73" s="159" customFormat="1" ht="12.75"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</row>
    <row r="146" spans="39:73" s="159" customFormat="1" ht="12.75"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</row>
    <row r="147" spans="39:73" s="159" customFormat="1" ht="12.75"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</row>
    <row r="148" spans="39:73" s="159" customFormat="1" ht="12.75"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</row>
    <row r="149" spans="39:73" s="159" customFormat="1" ht="12.75"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</row>
    <row r="150" spans="39:73" s="159" customFormat="1" ht="12.75"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</row>
    <row r="151" spans="39:73" s="159" customFormat="1" ht="12.75"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</row>
    <row r="152" spans="39:73" s="159" customFormat="1" ht="12.75"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</row>
    <row r="153" spans="39:73" s="159" customFormat="1" ht="12.75"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</row>
    <row r="154" spans="39:73" s="159" customFormat="1" ht="12.75"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</row>
    <row r="155" spans="39:73" s="159" customFormat="1" ht="12.75"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</row>
    <row r="156" spans="39:73" s="159" customFormat="1" ht="12.75"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</row>
    <row r="157" spans="39:73" s="159" customFormat="1" ht="12.75"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</row>
    <row r="158" spans="39:73" s="159" customFormat="1" ht="12.75"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</row>
    <row r="159" spans="39:73" s="159" customFormat="1" ht="12.75"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</row>
    <row r="160" spans="39:73" s="159" customFormat="1" ht="12.75"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</row>
    <row r="161" spans="39:73" s="159" customFormat="1" ht="12.75"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</row>
    <row r="162" spans="39:73" s="159" customFormat="1" ht="12.75"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</row>
    <row r="163" spans="39:73" s="159" customFormat="1" ht="12.75"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</row>
    <row r="164" spans="39:73" s="159" customFormat="1" ht="12.75"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</row>
    <row r="165" spans="39:73" s="159" customFormat="1" ht="12.75"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</row>
    <row r="166" spans="39:73" s="159" customFormat="1" ht="12.75"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</row>
    <row r="167" spans="39:73" s="159" customFormat="1" ht="12.75"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</row>
    <row r="168" spans="39:73" s="159" customFormat="1" ht="12.75"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</row>
    <row r="169" spans="39:73" s="159" customFormat="1" ht="12.75"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</row>
    <row r="170" spans="39:73" s="159" customFormat="1" ht="12.75"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</row>
    <row r="171" spans="39:73" s="159" customFormat="1" ht="12.75"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</row>
    <row r="172" spans="39:73" s="159" customFormat="1" ht="12.75"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</row>
    <row r="173" spans="39:73" s="159" customFormat="1" ht="12.75"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</row>
    <row r="174" spans="39:73" s="159" customFormat="1" ht="12.75"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</row>
    <row r="175" spans="39:73" s="159" customFormat="1" ht="12.75"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</row>
    <row r="176" spans="39:73" s="159" customFormat="1" ht="12.75"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</row>
    <row r="177" spans="39:73" s="159" customFormat="1" ht="12.75"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</row>
    <row r="178" spans="39:73" s="159" customFormat="1" ht="12.75"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</row>
    <row r="179" spans="39:73" s="159" customFormat="1" ht="12.75"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</row>
    <row r="180" spans="39:73" s="159" customFormat="1" ht="12.75"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</row>
    <row r="181" spans="39:73" s="159" customFormat="1" ht="12.75"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</row>
    <row r="182" spans="39:73" s="159" customFormat="1" ht="12.75"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</row>
    <row r="183" spans="39:73" s="159" customFormat="1" ht="12.75"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</row>
    <row r="184" spans="39:73" s="159" customFormat="1" ht="12.75"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</row>
    <row r="185" spans="39:73" s="159" customFormat="1" ht="12.75"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</row>
    <row r="186" spans="39:73" s="159" customFormat="1" ht="12.75"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</row>
    <row r="187" spans="39:73" s="159" customFormat="1" ht="12.75"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</row>
    <row r="188" spans="39:73" s="159" customFormat="1" ht="12.75"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</row>
    <row r="189" spans="39:73" s="159" customFormat="1" ht="12.75"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</row>
    <row r="190" spans="39:73" s="159" customFormat="1" ht="12.75"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</row>
    <row r="191" spans="39:73" s="159" customFormat="1" ht="12.75"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</row>
    <row r="192" spans="39:73" s="159" customFormat="1" ht="12.75"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</row>
    <row r="193" spans="39:73" s="159" customFormat="1" ht="12.75"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</row>
    <row r="194" spans="39:73" s="159" customFormat="1" ht="12.75"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</row>
    <row r="195" spans="39:73" s="159" customFormat="1" ht="12.75"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</row>
    <row r="196" spans="39:73" s="159" customFormat="1" ht="12.75"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</row>
    <row r="197" spans="39:73" s="159" customFormat="1" ht="12.75"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</row>
    <row r="198" spans="39:73" s="159" customFormat="1" ht="12.75"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</row>
    <row r="199" spans="39:73" s="159" customFormat="1" ht="12.75"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</row>
    <row r="200" spans="39:73" s="159" customFormat="1" ht="12.75"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</row>
    <row r="201" spans="39:73" s="159" customFormat="1" ht="12.75"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</row>
    <row r="202" spans="39:73" s="159" customFormat="1" ht="12.75"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</row>
    <row r="203" spans="39:73" s="159" customFormat="1" ht="12.75"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</row>
    <row r="204" spans="39:73" s="159" customFormat="1" ht="12.75"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</row>
    <row r="205" spans="39:73" s="159" customFormat="1" ht="12.75"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</row>
    <row r="206" spans="39:73" s="159" customFormat="1" ht="12.75"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</row>
    <row r="207" spans="39:73" s="159" customFormat="1" ht="12.75"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</row>
    <row r="208" spans="39:73" s="159" customFormat="1" ht="12.75"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</row>
    <row r="209" spans="39:73" s="159" customFormat="1" ht="12.75"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</row>
    <row r="210" spans="39:73" s="159" customFormat="1" ht="12.75"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</row>
    <row r="211" spans="39:73" s="159" customFormat="1" ht="12.75"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</row>
    <row r="212" spans="39:73" s="159" customFormat="1" ht="12.75"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</row>
    <row r="213" spans="39:73" s="159" customFormat="1" ht="12.75"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</row>
    <row r="214" spans="39:73" s="159" customFormat="1" ht="12.75"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</row>
    <row r="215" spans="39:73" s="159" customFormat="1" ht="12.75"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</row>
    <row r="216" spans="39:73" s="159" customFormat="1" ht="12.75"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</row>
    <row r="217" spans="39:73" s="159" customFormat="1" ht="12.75"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</row>
    <row r="218" spans="39:73" s="159" customFormat="1" ht="12.75"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</row>
    <row r="219" spans="39:73" ht="12.75"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66"/>
      <c r="BF219" s="166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6"/>
      <c r="BQ219" s="166"/>
      <c r="BR219" s="157"/>
      <c r="BS219" s="157"/>
      <c r="BT219" s="157"/>
      <c r="BU219" s="157"/>
    </row>
    <row r="220" spans="39:73" ht="12.75"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6"/>
      <c r="BQ220" s="166"/>
      <c r="BR220" s="157"/>
      <c r="BS220" s="157"/>
      <c r="BT220" s="157"/>
      <c r="BU220" s="157"/>
    </row>
    <row r="221" spans="39:73" ht="12.75"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66"/>
      <c r="BF221" s="166"/>
      <c r="BG221" s="166"/>
      <c r="BH221" s="166"/>
      <c r="BI221" s="166"/>
      <c r="BJ221" s="166"/>
      <c r="BK221" s="166"/>
      <c r="BL221" s="166"/>
      <c r="BM221" s="166"/>
      <c r="BN221" s="166"/>
      <c r="BO221" s="166"/>
      <c r="BP221" s="166"/>
      <c r="BQ221" s="166"/>
      <c r="BR221" s="157"/>
      <c r="BS221" s="157"/>
      <c r="BT221" s="157"/>
      <c r="BU221" s="157"/>
    </row>
    <row r="222" spans="39:73" ht="12.75"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6"/>
      <c r="BQ222" s="166"/>
      <c r="BR222" s="157"/>
      <c r="BS222" s="157"/>
      <c r="BT222" s="157"/>
      <c r="BU222" s="157"/>
    </row>
    <row r="223" spans="39:73" ht="12.75"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6"/>
      <c r="BQ223" s="166"/>
      <c r="BR223" s="157"/>
      <c r="BS223" s="157"/>
      <c r="BT223" s="157"/>
      <c r="BU223" s="157"/>
    </row>
    <row r="224" spans="39:73" ht="12.75"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66"/>
      <c r="BF224" s="166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6"/>
      <c r="BQ224" s="166"/>
      <c r="BR224" s="157"/>
      <c r="BS224" s="157"/>
      <c r="BT224" s="157"/>
      <c r="BU224" s="157"/>
    </row>
    <row r="225" spans="39:73" ht="12.75"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6"/>
      <c r="BQ225" s="166"/>
      <c r="BR225" s="157"/>
      <c r="BS225" s="157"/>
      <c r="BT225" s="157"/>
      <c r="BU225" s="157"/>
    </row>
    <row r="226" spans="39:73" ht="12.75"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6"/>
      <c r="BQ226" s="166"/>
      <c r="BR226" s="157"/>
      <c r="BS226" s="157"/>
      <c r="BT226" s="157"/>
      <c r="BU226" s="157"/>
    </row>
    <row r="227" spans="39:73" ht="12.75"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66"/>
      <c r="BF227" s="166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6"/>
      <c r="BQ227" s="166"/>
      <c r="BR227" s="157"/>
      <c r="BS227" s="157"/>
      <c r="BT227" s="157"/>
      <c r="BU227" s="157"/>
    </row>
    <row r="228" spans="39:73" ht="12.75"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66"/>
      <c r="BF228" s="166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6"/>
      <c r="BQ228" s="166"/>
      <c r="BR228" s="157"/>
      <c r="BS228" s="157"/>
      <c r="BT228" s="157"/>
      <c r="BU228" s="157"/>
    </row>
  </sheetData>
  <sheetProtection/>
  <mergeCells count="27">
    <mergeCell ref="AV5:BD5"/>
    <mergeCell ref="B5:B7"/>
    <mergeCell ref="C65:N65"/>
    <mergeCell ref="J6:J7"/>
    <mergeCell ref="Q6:Q7"/>
    <mergeCell ref="B2:AO2"/>
    <mergeCell ref="T6:T7"/>
    <mergeCell ref="E5:E7"/>
    <mergeCell ref="B3:AL3"/>
    <mergeCell ref="W6:W7"/>
    <mergeCell ref="AB6:AL6"/>
    <mergeCell ref="AR6:AT6"/>
    <mergeCell ref="C4:D4"/>
    <mergeCell ref="AR5:AU5"/>
    <mergeCell ref="R6:R7"/>
    <mergeCell ref="AA6:AA7"/>
    <mergeCell ref="N6:N7"/>
    <mergeCell ref="BB4:BD4"/>
    <mergeCell ref="A63:R63"/>
    <mergeCell ref="K6:K7"/>
    <mergeCell ref="C5:C7"/>
    <mergeCell ref="AM6:AQ6"/>
    <mergeCell ref="A5:A7"/>
    <mergeCell ref="D5:D7"/>
    <mergeCell ref="G5:AQ5"/>
    <mergeCell ref="X6:X7"/>
    <mergeCell ref="L6:L7"/>
  </mergeCells>
  <printOptions/>
  <pageMargins left="0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2017-03-03T09:54:33Z</cp:lastPrinted>
  <dcterms:created xsi:type="dcterms:W3CDTF">2007-11-09T11:35:30Z</dcterms:created>
  <dcterms:modified xsi:type="dcterms:W3CDTF">2017-03-20T09:55:07Z</dcterms:modified>
  <cp:category/>
  <cp:version/>
  <cp:contentType/>
  <cp:contentStatus/>
</cp:coreProperties>
</file>