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<sst xmlns="http://schemas.openxmlformats.org/spreadsheetml/2006/main" count="426" uniqueCount="172">
  <si>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</si>
  <si>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</si>
  <si>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</si>
  <si>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</si>
  <si>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</si>
  <si>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</si>
  <si>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</si>
  <si>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</si>
  <si>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</si>
  <si>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</si>
  <si>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</si>
  <si>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</si>
  <si>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</si>
  <si>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</si>
  <si>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</si>
  <si>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</si>
  <si>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</si>
  <si>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</si>
  <si>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</si>
  <si>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</si>
  <si>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</si>
  <si>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</si>
  <si>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</si>
  <si>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</si>
  <si>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</si>
  <si>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</si>
  <si>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</si>
  <si>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</si>
  <si>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</si>
  <si>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</si>
  <si>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</si>
  <si>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</si>
  <si>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</si>
  <si>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</si>
  <si>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</si>
  <si>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</si>
  <si>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</si>
  <si>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</si>
  <si>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</si>
  <si>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</si>
  <si>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</si>
  <si>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</si>
  <si>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</si>
  <si>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</si>
  <si>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</si>
  <si>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</si>
  <si>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</si>
  <si>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</si>
  <si>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</si>
  <si>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</si>
  <si>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</si>
  <si>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</si>
  <si>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</si>
  <si>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</si>
  <si>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</si>
  <si>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</si>
  <si>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</si>
  <si>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</si>
  <si>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</si>
  <si>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</si>
  <si>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</si>
  <si>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</si>
  <si>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</si>
  <si>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</si>
  <si>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</si>
  <si>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</si>
  <si>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</si>
  <si>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</si>
  <si>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</si>
  <si>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</si>
  <si>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</si>
  <si>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</si>
  <si>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</si>
  <si>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</si>
  <si>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</si>
  <si>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</si>
  <si>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</si>
  <si>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</si>
  <si>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</si>
  <si>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</si>
  <si>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</si>
  <si>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</si>
  <si>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</si>
  <si>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</si>
  <si>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</si>
  <si>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</si>
  <si>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</si>
  <si>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</si>
  <si>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</si>
  <si>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</si>
  <si>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</si>
  <si>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</si>
  <si>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</si>
  <si>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</si>
  <si>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</si>
  <si>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</si>
  <si>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</si>
  <si>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</si>
  <si>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</si>
  <si>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</si>
  <si>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</si>
  <si>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</si>
  <si>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</si>
  <si>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</si>
  <si>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</si>
  <si>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</si>
  <si>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</si>
  <si>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</si>
  <si>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</si>
  <si>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</si>
  <si>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</si>
  <si>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</si>
  <si>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</si>
  <si>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</si>
  <si>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</si>
  <si>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</si>
  <si>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</si>
  <si>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</si>
  <si>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</si>
  <si>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</si>
  <si>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</si>
  <si>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 xml:space="preserve"> Всего кол-во Гкал по ОДПУ, ГВС (население+ нежилые помещения).</t>
  </si>
  <si>
    <t>Стоимость 1 Гкал, ГВС, руб.</t>
  </si>
  <si>
    <t>Всего количество Гкал отопления, по ОДПУ(население+ нежилые помещения).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</si>
  <si>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</si>
  <si>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</si>
  <si>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</si>
  <si>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</si>
  <si>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Расчет стоимости 1 м3 горячей воды ( нежилые помещения).</t>
  </si>
  <si>
    <t>Общая площадь  жилого дома, м2 (население+нежилые помещения), гр.2.1.+ гр.2.2.</t>
  </si>
  <si>
    <t>Гкал ГВС нежилых помещений гр.21*31</t>
  </si>
  <si>
    <t xml:space="preserve"> Кол-во Гкал по ОДПУ, ГВС ( население), гр.30-гр.29</t>
  </si>
  <si>
    <t>Кол-во Гкал на 1 м3 ГВС гр.30/гр.4</t>
  </si>
  <si>
    <t>Всего сумма по ГВС, Гкал+подпиток, руб., гр.27+гр.33</t>
  </si>
  <si>
    <t>Всего сумма по ГВС, Гкал+подпиток нежилые помещения, руб., гр.37+гр.38</t>
  </si>
  <si>
    <t>Гкал отопления по ОДПУ население, гр.41 / гр.3* гр.2.1</t>
  </si>
  <si>
    <t>Гкал отопления по ОДПУ нежилые помещения,гр.41/гр.3*гр.2.2</t>
  </si>
  <si>
    <t>Гкал по отоплению на 1м2 жилого помещения, гр.41/гр.3</t>
  </si>
  <si>
    <t>Сумма по отоплению нежилые, руб.,гр.44*гр.36*гр.2.2</t>
  </si>
  <si>
    <t>Сумма по отоплению для населения, руб.,гр.44*гр.32*гр.2.1</t>
  </si>
  <si>
    <t>Стоимость 1 м2/мес. отопления (население), руб., гр.48/гр.2.1</t>
  </si>
  <si>
    <t>ГВС м3/чел./мес. (на проживающих человек без ИПУ), гр.23/гр.20</t>
  </si>
  <si>
    <t>5а</t>
  </si>
  <si>
    <t>5б</t>
  </si>
  <si>
    <t>для акта</t>
  </si>
  <si>
    <t>( ПО ФАКТУ)</t>
  </si>
  <si>
    <t>22 а</t>
  </si>
  <si>
    <t>ГВС, м3 собств. пом. без ИПУ</t>
  </si>
  <si>
    <t>Стоимость Гкал ГВС для нежилых помещений, руб., гр.36*гр.22</t>
  </si>
  <si>
    <t>Стоимость 1м3, ГВС и нежилые помещения, гр.39/гр.21</t>
  </si>
  <si>
    <t>Сумма подпиточной воды, руб., гр.5а*гр.26</t>
  </si>
  <si>
    <t>Сумма по ГВС, Гкал, руб., гр.32*гр.5б</t>
  </si>
  <si>
    <t>Стоимость 1м3, ГВС, гр.34*/гр.5а</t>
  </si>
  <si>
    <t>10 а</t>
  </si>
  <si>
    <t>Гкал по ГВС+ отопление (население), гр.28+гр.42</t>
  </si>
  <si>
    <t>Гкал по ГВС+ отопление (не жилые помещения)гр. 29+гр.43.</t>
  </si>
  <si>
    <t xml:space="preserve"> Кол-во Гкал по ОДПУ, ГВС (нежилые помещения),(гр.21*гр.31</t>
  </si>
  <si>
    <t>Стоимость ОДН ГВС руб. за м2 населениеи нежилые помещения гр.10а/гр.3</t>
  </si>
  <si>
    <t>ГВС в м3 население (ВСЕГО ГВС м3 по ОДПУ - ГВС нежилые помещения м3) гр.4-гр.21</t>
  </si>
  <si>
    <t>Гкал ГВС население ( ВСЕГО Гкал по ОДПУ - Гкал нежилые помещения)гр.5а*гр.31</t>
  </si>
  <si>
    <t>Всего Гкал по ГВС+ отопление, гр.50+гр.51</t>
  </si>
  <si>
    <t>Кол-во человек без ИПУ, население, гр.7-гр.18</t>
  </si>
  <si>
    <t>Сумма по ОДН ГВС население, руб. гр. 10*гр.35</t>
  </si>
  <si>
    <t>ВСЕГО ГВС,м3 на проживающих человек без ИПУ, гр.4-гр.10-гр.19-гр.21-гр.22а</t>
  </si>
  <si>
    <t>36а</t>
  </si>
  <si>
    <t>Стоимость подпитка ГВС и для нежилых помещений, руб., гр.21*гр.36а</t>
  </si>
  <si>
    <t xml:space="preserve">РАСЧЕТ КОММУНАЛЬНЫХ УСЛУГ ПО ГВС за МАЙ  2018 года </t>
  </si>
  <si>
    <t>НАЧИСЛЕНИЕ ПО НОРМАТИВУ, М3</t>
  </si>
  <si>
    <t>Количество, м с доначислением</t>
  </si>
  <si>
    <t>Стоимость 1м3, ГВС,  фактически</t>
  </si>
  <si>
    <t>Добор (перерасчет), м3</t>
  </si>
  <si>
    <t>ИТОГО: ГВС с добором (перерасчет) м3/чел./мес. (на проживающих человек без ИПУ)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</si>
</sst>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172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174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80" fontId="18" fillId="39" borderId="1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192" fontId="17" fillId="39" borderId="19" xfId="0" applyNumberFormat="1" applyFont="1" applyFill="1" applyBorder="1" applyAlignment="1">
      <alignment horizontal="center"/>
    </xf>
    <xf numFmtId="192" fontId="18" fillId="39" borderId="19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8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 vertical="center"/>
    </xf>
    <xf numFmtId="172" fontId="17" fillId="39" borderId="19" xfId="0" applyNumberFormat="1" applyFont="1" applyFill="1" applyBorder="1" applyAlignment="1">
      <alignment horizontal="center"/>
    </xf>
    <xf numFmtId="2" fontId="17" fillId="39" borderId="40" xfId="0" applyNumberFormat="1" applyFont="1" applyFill="1" applyBorder="1" applyAlignment="1">
      <alignment horizontal="center"/>
    </xf>
    <xf numFmtId="2" fontId="19" fillId="39" borderId="19" xfId="0" applyNumberFormat="1" applyFont="1" applyFill="1" applyBorder="1" applyAlignment="1">
      <alignment horizontal="center"/>
    </xf>
    <xf numFmtId="0" fontId="17" fillId="39" borderId="17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/>
    </xf>
    <xf numFmtId="0" fontId="17" fillId="39" borderId="13" xfId="0" applyFont="1" applyFill="1" applyBorder="1" applyAlignment="1">
      <alignment horizontal="left" vertical="center"/>
    </xf>
    <xf numFmtId="1" fontId="17" fillId="39" borderId="14" xfId="0" applyNumberFormat="1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41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1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 vertical="center" wrapText="1"/>
    </xf>
    <xf numFmtId="0" fontId="20" fillId="39" borderId="4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49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52" xfId="0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53" xfId="0" applyFont="1" applyFill="1" applyBorder="1" applyAlignment="1">
      <alignment horizontal="center"/>
    </xf>
    <xf numFmtId="0" fontId="20" fillId="39" borderId="54" xfId="0" applyFont="1" applyFill="1" applyBorder="1" applyAlignment="1">
      <alignment horizontal="center"/>
    </xf>
    <xf numFmtId="0" fontId="20" fillId="39" borderId="55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left"/>
    </xf>
    <xf numFmtId="2" fontId="17" fillId="39" borderId="56" xfId="53" applyNumberFormat="1" applyFont="1" applyFill="1" applyBorder="1" applyAlignment="1">
      <alignment horizontal="center"/>
      <protection/>
    </xf>
    <xf numFmtId="4" fontId="17" fillId="39" borderId="14" xfId="0" applyNumberFormat="1" applyFont="1" applyFill="1" applyBorder="1" applyAlignment="1">
      <alignment horizontal="center"/>
    </xf>
    <xf numFmtId="1" fontId="17" fillId="39" borderId="57" xfId="53" applyNumberFormat="1" applyFont="1" applyFill="1" applyBorder="1" applyAlignment="1">
      <alignment horizontal="center"/>
      <protection/>
    </xf>
    <xf numFmtId="4" fontId="17" fillId="39" borderId="57" xfId="53" applyNumberFormat="1" applyFont="1" applyFill="1" applyBorder="1" applyAlignment="1">
      <alignment horizontal="center"/>
      <protection/>
    </xf>
    <xf numFmtId="3" fontId="17" fillId="39" borderId="14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0" fontId="17" fillId="39" borderId="19" xfId="0" applyFont="1" applyFill="1" applyBorder="1" applyAlignment="1">
      <alignment horizontal="left"/>
    </xf>
    <xf numFmtId="2" fontId="19" fillId="39" borderId="24" xfId="0" applyNumberFormat="1" applyFont="1" applyFill="1" applyBorder="1" applyAlignment="1">
      <alignment horizontal="center"/>
    </xf>
    <xf numFmtId="0" fontId="17" fillId="39" borderId="40" xfId="0" applyFont="1" applyFill="1" applyBorder="1" applyAlignment="1">
      <alignment horizontal="center" vertical="center"/>
    </xf>
    <xf numFmtId="180" fontId="18" fillId="39" borderId="14" xfId="0" applyNumberFormat="1" applyFont="1" applyFill="1" applyBorder="1" applyAlignment="1">
      <alignment horizontal="center"/>
    </xf>
    <xf numFmtId="172" fontId="19" fillId="39" borderId="14" xfId="0" applyNumberFormat="1" applyFont="1" applyFill="1" applyBorder="1" applyAlignment="1">
      <alignment horizontal="center"/>
    </xf>
    <xf numFmtId="1" fontId="17" fillId="39" borderId="34" xfId="52" applyNumberFormat="1" applyFont="1" applyFill="1" applyBorder="1" applyAlignment="1">
      <alignment horizontal="center"/>
      <protection/>
    </xf>
    <xf numFmtId="1" fontId="17" fillId="39" borderId="10" xfId="52" applyNumberFormat="1" applyFont="1" applyFill="1" applyBorder="1" applyAlignment="1">
      <alignment horizontal="center"/>
      <protection/>
    </xf>
    <xf numFmtId="0" fontId="17" fillId="39" borderId="18" xfId="0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left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7" fillId="39" borderId="58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left"/>
    </xf>
    <xf numFmtId="2" fontId="18" fillId="39" borderId="10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173" fontId="18" fillId="39" borderId="10" xfId="0" applyNumberFormat="1" applyFont="1" applyFill="1" applyBorder="1" applyAlignment="1">
      <alignment horizontal="center"/>
    </xf>
    <xf numFmtId="2" fontId="18" fillId="39" borderId="10" xfId="0" applyNumberFormat="1" applyFont="1" applyFill="1" applyBorder="1" applyAlignment="1">
      <alignment horizontal="center" vertical="center"/>
    </xf>
    <xf numFmtId="2" fontId="18" fillId="39" borderId="14" xfId="0" applyNumberFormat="1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left"/>
    </xf>
    <xf numFmtId="172" fontId="17" fillId="39" borderId="10" xfId="0" applyNumberFormat="1" applyFont="1" applyFill="1" applyBorder="1" applyAlignment="1">
      <alignment/>
    </xf>
    <xf numFmtId="0" fontId="18" fillId="39" borderId="13" xfId="0" applyFont="1" applyFill="1" applyBorder="1" applyAlignment="1">
      <alignment horizontal="left"/>
    </xf>
    <xf numFmtId="2" fontId="17" fillId="39" borderId="58" xfId="0" applyNumberFormat="1" applyFont="1" applyFill="1" applyBorder="1" applyAlignment="1">
      <alignment horizontal="center" vertical="center"/>
    </xf>
    <xf numFmtId="2" fontId="17" fillId="39" borderId="17" xfId="0" applyNumberFormat="1" applyFont="1" applyFill="1" applyBorder="1" applyAlignment="1">
      <alignment horizontal="center" vertical="center"/>
    </xf>
    <xf numFmtId="1" fontId="17" fillId="39" borderId="18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6" t="s">
        <v>96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4:15" ht="12.75">
      <c r="N6">
        <v>24.91</v>
      </c>
      <c r="O6">
        <v>210.51</v>
      </c>
    </row>
    <row r="7" spans="1:48" ht="13.5" customHeight="1" thickBot="1">
      <c r="A7" s="248" t="s">
        <v>0</v>
      </c>
      <c r="B7" s="248" t="s">
        <v>1</v>
      </c>
      <c r="C7" s="248" t="s">
        <v>77</v>
      </c>
      <c r="D7" s="257" t="s">
        <v>6</v>
      </c>
      <c r="E7" s="258"/>
      <c r="F7" s="259"/>
      <c r="G7" s="248" t="s">
        <v>59</v>
      </c>
      <c r="H7" s="248" t="s">
        <v>90</v>
      </c>
      <c r="I7" s="12"/>
      <c r="J7" s="260"/>
      <c r="K7" s="260"/>
      <c r="L7" s="260"/>
      <c r="M7" s="250" t="s">
        <v>5</v>
      </c>
      <c r="N7" s="251"/>
      <c r="O7" s="251"/>
      <c r="P7" s="251"/>
      <c r="Q7" s="252"/>
      <c r="R7" s="252"/>
      <c r="S7" s="253"/>
      <c r="T7" s="246" t="s">
        <v>87</v>
      </c>
      <c r="U7" s="243" t="s">
        <v>7</v>
      </c>
      <c r="V7" s="244"/>
      <c r="W7" s="245"/>
      <c r="X7" s="234" t="s">
        <v>11</v>
      </c>
      <c r="Y7" s="235"/>
      <c r="Z7" s="235"/>
      <c r="AA7" s="236"/>
      <c r="AB7" s="236"/>
      <c r="AC7" s="236"/>
      <c r="AD7" s="236"/>
      <c r="AE7" s="237"/>
      <c r="AF7" s="71"/>
      <c r="AG7" s="58"/>
      <c r="AH7" s="58"/>
      <c r="AI7" s="58"/>
      <c r="AJ7" s="97"/>
      <c r="AK7" s="97"/>
      <c r="AL7" s="238" t="s">
        <v>63</v>
      </c>
      <c r="AM7" s="239"/>
      <c r="AN7" s="239"/>
      <c r="AO7" s="239"/>
      <c r="AP7" s="239"/>
      <c r="AQ7" s="240"/>
      <c r="AR7" s="95"/>
      <c r="AS7" s="134"/>
      <c r="AT7" s="254" t="s">
        <v>88</v>
      </c>
      <c r="AU7" s="248" t="s">
        <v>0</v>
      </c>
      <c r="AV7" s="248" t="s">
        <v>1</v>
      </c>
    </row>
    <row r="8" spans="1:48" ht="100.5" customHeight="1">
      <c r="A8" s="249"/>
      <c r="B8" s="249"/>
      <c r="C8" s="249"/>
      <c r="D8" s="12" t="s">
        <v>2</v>
      </c>
      <c r="E8" s="12" t="s">
        <v>3</v>
      </c>
      <c r="F8" s="10" t="s">
        <v>10</v>
      </c>
      <c r="G8" s="249"/>
      <c r="H8" s="249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4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55"/>
      <c r="AU8" s="249"/>
      <c r="AV8" s="249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41" t="s">
        <v>91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28"/>
  <sheetViews>
    <sheetView tabSelected="1" zoomScale="90" zoomScaleNormal="90" zoomScalePageLayoutView="0" workbookViewId="0" topLeftCell="AD1">
      <selection activeCell="AR3" sqref="AR3"/>
    </sheetView>
  </sheetViews>
  <sheetFormatPr defaultColWidth="9.00390625" defaultRowHeight="12.75"/>
  <cols>
    <col min="1" max="1" width="5.00390625" style="159" customWidth="1"/>
    <col min="2" max="2" width="18.625" style="159" customWidth="1"/>
    <col min="3" max="3" width="13.875" style="159" customWidth="1"/>
    <col min="4" max="4" width="13.375" style="159" customWidth="1"/>
    <col min="5" max="5" width="15.625" style="159" customWidth="1"/>
    <col min="6" max="6" width="11.625" style="159" customWidth="1"/>
    <col min="7" max="7" width="14.25390625" style="159" customWidth="1"/>
    <col min="8" max="9" width="16.25390625" style="159" customWidth="1"/>
    <col min="10" max="10" width="14.00390625" style="159" customWidth="1"/>
    <col min="11" max="11" width="10.875" style="159" customWidth="1"/>
    <col min="12" max="12" width="9.125" style="159" customWidth="1"/>
    <col min="13" max="13" width="18.375" style="159" customWidth="1"/>
    <col min="14" max="14" width="9.625" style="159" customWidth="1"/>
    <col min="15" max="15" width="11.625" style="159" customWidth="1"/>
    <col min="16" max="16" width="13.125" style="159" customWidth="1"/>
    <col min="17" max="17" width="10.25390625" style="159" customWidth="1"/>
    <col min="18" max="18" width="9.25390625" style="159" customWidth="1"/>
    <col min="19" max="19" width="11.00390625" style="159" customWidth="1"/>
    <col min="20" max="20" width="10.00390625" style="159" customWidth="1"/>
    <col min="21" max="22" width="10.25390625" style="159" customWidth="1"/>
    <col min="23" max="25" width="16.125" style="159" customWidth="1"/>
    <col min="26" max="28" width="14.125" style="159" customWidth="1"/>
    <col min="29" max="29" width="19.00390625" style="159" customWidth="1"/>
    <col min="30" max="30" width="12.25390625" style="159" customWidth="1"/>
    <col min="31" max="31" width="14.125" style="159" customWidth="1"/>
    <col min="32" max="32" width="11.75390625" style="159" customWidth="1"/>
    <col min="33" max="33" width="11.25390625" style="159" customWidth="1"/>
    <col min="34" max="34" width="14.125" style="159" customWidth="1"/>
    <col min="35" max="35" width="16.75390625" style="159" customWidth="1"/>
    <col min="36" max="36" width="12.25390625" style="159" customWidth="1"/>
    <col min="37" max="37" width="13.625" style="159" customWidth="1"/>
    <col min="38" max="38" width="12.25390625" style="159" customWidth="1"/>
    <col min="39" max="39" width="12.125" style="159" customWidth="1"/>
    <col min="40" max="40" width="11.75390625" style="159" hidden="1" customWidth="1"/>
    <col min="41" max="41" width="12.00390625" style="159" hidden="1" customWidth="1"/>
    <col min="42" max="43" width="11.25390625" style="159" customWidth="1"/>
    <col min="44" max="44" width="16.25390625" style="159" customWidth="1"/>
    <col min="45" max="45" width="12.875" style="159" customWidth="1"/>
    <col min="46" max="46" width="10.75390625" style="159" customWidth="1"/>
    <col min="47" max="47" width="15.625" style="159" customWidth="1"/>
    <col min="48" max="48" width="14.00390625" style="159" customWidth="1"/>
    <col min="49" max="49" width="13.125" style="159" customWidth="1"/>
    <col min="50" max="50" width="11.00390625" style="159" customWidth="1"/>
    <col min="51" max="51" width="13.625" style="159" customWidth="1"/>
    <col min="52" max="52" width="18.00390625" style="159" customWidth="1"/>
    <col min="53" max="53" width="11.25390625" style="159" hidden="1" customWidth="1"/>
    <col min="54" max="54" width="11.25390625" style="159" customWidth="1"/>
    <col min="55" max="55" width="14.375" style="159" customWidth="1"/>
    <col min="56" max="56" width="13.75390625" style="159" customWidth="1"/>
    <col min="57" max="57" width="13.625" style="159" customWidth="1"/>
    <col min="58" max="59" width="12.125" style="159" customWidth="1"/>
    <col min="60" max="60" width="13.125" style="159" customWidth="1"/>
    <col min="61" max="61" width="10.625" style="159" customWidth="1"/>
    <col min="62" max="65" width="9.125" style="159" customWidth="1"/>
    <col min="66" max="66" width="11.875" style="159" customWidth="1"/>
    <col min="67" max="67" width="12.25390625" style="159" customWidth="1"/>
    <col min="68" max="70" width="9.125" style="159" customWidth="1"/>
    <col min="71" max="71" width="11.375" style="159" bestFit="1" customWidth="1"/>
    <col min="72" max="72" width="9.375" style="159" bestFit="1" customWidth="1"/>
    <col min="73" max="73" width="11.375" style="159" bestFit="1" customWidth="1"/>
    <col min="74" max="16384" width="9.125" style="159" customWidth="1"/>
  </cols>
  <sheetData>
    <row r="1" spans="1:34" ht="12.75">
      <c r="A1" s="159" t="s">
        <v>108</v>
      </c>
      <c r="AH1" s="159" t="s">
        <v>108</v>
      </c>
    </row>
    <row r="2" spans="2:45" ht="18">
      <c r="B2" s="281" t="s">
        <v>166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</row>
    <row r="3" spans="2:45" ht="18">
      <c r="B3" s="281" t="s">
        <v>125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163"/>
      <c r="AQ3" s="163"/>
      <c r="AR3" s="163"/>
      <c r="AS3" s="163"/>
    </row>
    <row r="4" spans="2:60" ht="18.75" thickBot="1">
      <c r="B4" s="163" t="s">
        <v>105</v>
      </c>
      <c r="C4" s="276" t="s">
        <v>145</v>
      </c>
      <c r="D4" s="276"/>
      <c r="E4" s="227"/>
      <c r="F4" s="227"/>
      <c r="G4" s="227"/>
      <c r="H4" s="227"/>
      <c r="I4" s="227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63"/>
      <c r="AQ4" s="163"/>
      <c r="AR4" s="163"/>
      <c r="AS4" s="163"/>
      <c r="BF4" s="261"/>
      <c r="BG4" s="261"/>
      <c r="BH4" s="261"/>
    </row>
    <row r="5" spans="1:78" ht="18" customHeight="1" thickBot="1">
      <c r="A5" s="269" t="s">
        <v>0</v>
      </c>
      <c r="B5" s="264" t="s">
        <v>109</v>
      </c>
      <c r="C5" s="264" t="s">
        <v>98</v>
      </c>
      <c r="D5" s="264" t="s">
        <v>99</v>
      </c>
      <c r="E5" s="264" t="s">
        <v>129</v>
      </c>
      <c r="F5" s="228"/>
      <c r="G5" s="282" t="s">
        <v>5</v>
      </c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4"/>
      <c r="AV5" s="277" t="s">
        <v>7</v>
      </c>
      <c r="AW5" s="267"/>
      <c r="AX5" s="267"/>
      <c r="AY5" s="267"/>
      <c r="AZ5" s="280" t="s">
        <v>7</v>
      </c>
      <c r="BA5" s="280"/>
      <c r="BB5" s="280"/>
      <c r="BC5" s="280"/>
      <c r="BD5" s="280"/>
      <c r="BE5" s="280"/>
      <c r="BF5" s="280"/>
      <c r="BG5" s="280"/>
      <c r="BH5" s="280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</row>
    <row r="6" spans="1:78" ht="33" customHeight="1">
      <c r="A6" s="270"/>
      <c r="B6" s="265"/>
      <c r="C6" s="265"/>
      <c r="D6" s="265"/>
      <c r="E6" s="265"/>
      <c r="F6" s="229"/>
      <c r="G6" s="208" t="s">
        <v>110</v>
      </c>
      <c r="H6" s="208" t="s">
        <v>144</v>
      </c>
      <c r="I6" s="208" t="s">
        <v>144</v>
      </c>
      <c r="J6" s="262" t="s">
        <v>111</v>
      </c>
      <c r="K6" s="262" t="s">
        <v>112</v>
      </c>
      <c r="L6" s="262" t="s">
        <v>113</v>
      </c>
      <c r="M6" s="223"/>
      <c r="N6" s="262" t="s">
        <v>114</v>
      </c>
      <c r="O6" s="223"/>
      <c r="P6" s="223"/>
      <c r="Q6" s="262" t="s">
        <v>115</v>
      </c>
      <c r="R6" s="262" t="s">
        <v>116</v>
      </c>
      <c r="S6" s="200"/>
      <c r="T6" s="262" t="s">
        <v>117</v>
      </c>
      <c r="U6" s="223"/>
      <c r="V6" s="223"/>
      <c r="W6" s="262" t="s">
        <v>163</v>
      </c>
      <c r="X6" s="223"/>
      <c r="Y6" s="223"/>
      <c r="Z6" s="272" t="s">
        <v>141</v>
      </c>
      <c r="AA6" s="231"/>
      <c r="AB6" s="231"/>
      <c r="AC6" s="278" t="s">
        <v>1</v>
      </c>
      <c r="AD6" s="266" t="s">
        <v>118</v>
      </c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74"/>
      <c r="AP6" s="266" t="s">
        <v>128</v>
      </c>
      <c r="AQ6" s="267"/>
      <c r="AR6" s="267"/>
      <c r="AS6" s="267"/>
      <c r="AT6" s="267"/>
      <c r="AU6" s="268"/>
      <c r="AV6" s="275" t="s">
        <v>104</v>
      </c>
      <c r="AW6" s="275"/>
      <c r="AX6" s="275"/>
      <c r="AY6" s="226"/>
      <c r="AZ6" s="226"/>
      <c r="BA6" s="226"/>
      <c r="BB6" s="200"/>
      <c r="BC6" s="200"/>
      <c r="BD6" s="200"/>
      <c r="BE6" s="200"/>
      <c r="BF6" s="200"/>
      <c r="BG6" s="200"/>
      <c r="BH6" s="200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</row>
    <row r="7" spans="1:78" ht="93.75" customHeight="1" thickBot="1">
      <c r="A7" s="271"/>
      <c r="B7" s="263"/>
      <c r="C7" s="263"/>
      <c r="D7" s="263"/>
      <c r="E7" s="263"/>
      <c r="F7" s="224" t="s">
        <v>106</v>
      </c>
      <c r="G7" s="209" t="s">
        <v>119</v>
      </c>
      <c r="H7" s="210" t="s">
        <v>158</v>
      </c>
      <c r="I7" s="206" t="s">
        <v>159</v>
      </c>
      <c r="J7" s="263"/>
      <c r="K7" s="263"/>
      <c r="L7" s="263"/>
      <c r="M7" s="224" t="s">
        <v>109</v>
      </c>
      <c r="N7" s="263"/>
      <c r="O7" s="225" t="s">
        <v>162</v>
      </c>
      <c r="P7" s="225" t="s">
        <v>157</v>
      </c>
      <c r="Q7" s="263"/>
      <c r="R7" s="263"/>
      <c r="S7" s="209" t="s">
        <v>161</v>
      </c>
      <c r="T7" s="263"/>
      <c r="U7" s="224" t="s">
        <v>130</v>
      </c>
      <c r="V7" s="224" t="s">
        <v>147</v>
      </c>
      <c r="W7" s="263"/>
      <c r="X7" s="224" t="s">
        <v>167</v>
      </c>
      <c r="Y7" s="224" t="s">
        <v>168</v>
      </c>
      <c r="Z7" s="273"/>
      <c r="AA7" s="232" t="s">
        <v>170</v>
      </c>
      <c r="AB7" s="232" t="s">
        <v>171</v>
      </c>
      <c r="AC7" s="279"/>
      <c r="AD7" s="201" t="s">
        <v>120</v>
      </c>
      <c r="AE7" s="209" t="s">
        <v>150</v>
      </c>
      <c r="AF7" s="209" t="s">
        <v>131</v>
      </c>
      <c r="AG7" s="209" t="s">
        <v>156</v>
      </c>
      <c r="AH7" s="209" t="s">
        <v>121</v>
      </c>
      <c r="AI7" s="209" t="s">
        <v>132</v>
      </c>
      <c r="AJ7" s="209" t="s">
        <v>122</v>
      </c>
      <c r="AK7" s="209" t="s">
        <v>151</v>
      </c>
      <c r="AL7" s="209" t="s">
        <v>133</v>
      </c>
      <c r="AM7" s="190" t="s">
        <v>169</v>
      </c>
      <c r="AN7" s="190" t="s">
        <v>152</v>
      </c>
      <c r="AO7" s="191" t="s">
        <v>102</v>
      </c>
      <c r="AP7" s="201" t="s">
        <v>122</v>
      </c>
      <c r="AQ7" s="201" t="s">
        <v>120</v>
      </c>
      <c r="AR7" s="209" t="s">
        <v>148</v>
      </c>
      <c r="AS7" s="209" t="s">
        <v>165</v>
      </c>
      <c r="AT7" s="209" t="s">
        <v>134</v>
      </c>
      <c r="AU7" s="202" t="s">
        <v>149</v>
      </c>
      <c r="AV7" s="209" t="s">
        <v>123</v>
      </c>
      <c r="AW7" s="209" t="s">
        <v>135</v>
      </c>
      <c r="AX7" s="209" t="s">
        <v>136</v>
      </c>
      <c r="AY7" s="192" t="s">
        <v>137</v>
      </c>
      <c r="AZ7" s="193" t="s">
        <v>1</v>
      </c>
      <c r="BA7" s="193"/>
      <c r="BB7" s="209" t="s">
        <v>124</v>
      </c>
      <c r="BC7" s="209" t="s">
        <v>138</v>
      </c>
      <c r="BD7" s="209" t="s">
        <v>139</v>
      </c>
      <c r="BE7" s="209" t="s">
        <v>140</v>
      </c>
      <c r="BF7" s="209" t="s">
        <v>154</v>
      </c>
      <c r="BG7" s="209" t="s">
        <v>155</v>
      </c>
      <c r="BH7" s="209" t="s">
        <v>160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</row>
    <row r="8" spans="1:78" ht="16.5" thickBot="1">
      <c r="A8" s="230">
        <v>1</v>
      </c>
      <c r="B8" s="224">
        <v>2</v>
      </c>
      <c r="C8" s="224" t="s">
        <v>100</v>
      </c>
      <c r="D8" s="224" t="s">
        <v>101</v>
      </c>
      <c r="E8" s="224">
        <v>3</v>
      </c>
      <c r="F8" s="224" t="s">
        <v>107</v>
      </c>
      <c r="G8" s="224">
        <v>4</v>
      </c>
      <c r="H8" s="208" t="s">
        <v>142</v>
      </c>
      <c r="I8" s="208" t="s">
        <v>143</v>
      </c>
      <c r="J8" s="194">
        <v>7</v>
      </c>
      <c r="K8" s="195">
        <v>8</v>
      </c>
      <c r="L8" s="195">
        <v>9</v>
      </c>
      <c r="M8" s="195" t="s">
        <v>103</v>
      </c>
      <c r="N8" s="195">
        <v>10</v>
      </c>
      <c r="O8" s="195" t="s">
        <v>153</v>
      </c>
      <c r="P8" s="212">
        <v>11</v>
      </c>
      <c r="Q8" s="212">
        <v>18</v>
      </c>
      <c r="R8" s="195">
        <v>19</v>
      </c>
      <c r="S8" s="195">
        <v>20</v>
      </c>
      <c r="T8" s="195">
        <v>21</v>
      </c>
      <c r="U8" s="195">
        <v>22</v>
      </c>
      <c r="V8" s="195" t="s">
        <v>146</v>
      </c>
      <c r="W8" s="195">
        <v>23</v>
      </c>
      <c r="X8" s="195"/>
      <c r="Y8" s="195"/>
      <c r="Z8" s="196">
        <v>24</v>
      </c>
      <c r="AA8" s="233"/>
      <c r="AB8" s="233"/>
      <c r="AC8" s="197">
        <v>25</v>
      </c>
      <c r="AD8" s="198">
        <v>26</v>
      </c>
      <c r="AE8" s="195">
        <v>27</v>
      </c>
      <c r="AF8" s="195">
        <v>28</v>
      </c>
      <c r="AG8" s="195">
        <v>29</v>
      </c>
      <c r="AH8" s="195">
        <v>30</v>
      </c>
      <c r="AI8" s="195">
        <v>31</v>
      </c>
      <c r="AJ8" s="195">
        <v>32</v>
      </c>
      <c r="AK8" s="195">
        <v>33</v>
      </c>
      <c r="AL8" s="195">
        <v>34</v>
      </c>
      <c r="AM8" s="197"/>
      <c r="AN8" s="197">
        <v>35</v>
      </c>
      <c r="AO8" s="199">
        <v>25</v>
      </c>
      <c r="AP8" s="198">
        <v>36</v>
      </c>
      <c r="AQ8" s="194" t="s">
        <v>164</v>
      </c>
      <c r="AR8" s="195">
        <v>37</v>
      </c>
      <c r="AS8" s="195">
        <v>38</v>
      </c>
      <c r="AT8" s="197">
        <v>39</v>
      </c>
      <c r="AU8" s="197">
        <v>40</v>
      </c>
      <c r="AV8" s="195">
        <v>41</v>
      </c>
      <c r="AW8" s="195">
        <v>42</v>
      </c>
      <c r="AX8" s="195">
        <v>43</v>
      </c>
      <c r="AY8" s="195">
        <v>44</v>
      </c>
      <c r="AZ8" s="196">
        <v>45</v>
      </c>
      <c r="BA8" s="196"/>
      <c r="BB8" s="195">
        <v>46</v>
      </c>
      <c r="BC8" s="195">
        <v>47</v>
      </c>
      <c r="BD8" s="195">
        <v>48</v>
      </c>
      <c r="BE8" s="195">
        <v>49</v>
      </c>
      <c r="BF8" s="195">
        <v>50</v>
      </c>
      <c r="BG8" s="195">
        <v>51</v>
      </c>
      <c r="BH8" s="195">
        <v>52</v>
      </c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</row>
    <row r="9" spans="1:78" ht="15.75" customHeight="1">
      <c r="A9" s="176">
        <v>1</v>
      </c>
      <c r="B9" s="285" t="s">
        <v>12</v>
      </c>
      <c r="C9" s="286">
        <v>3171.3</v>
      </c>
      <c r="D9" s="181">
        <v>400.5</v>
      </c>
      <c r="E9" s="177">
        <f>C9+D9</f>
        <v>3571.8</v>
      </c>
      <c r="F9" s="287">
        <v>176.02</v>
      </c>
      <c r="G9" s="177">
        <f>F9*1.022</f>
        <v>179.89</v>
      </c>
      <c r="H9" s="205">
        <f aca="true" t="shared" si="0" ref="H9:H53">G9-T9</f>
        <v>176.093</v>
      </c>
      <c r="I9" s="205">
        <f aca="true" t="shared" si="1" ref="I9:I53">H9*AI9</f>
        <v>19.826</v>
      </c>
      <c r="J9" s="288">
        <v>120</v>
      </c>
      <c r="K9" s="216">
        <v>0.033</v>
      </c>
      <c r="L9" s="181">
        <v>302.8</v>
      </c>
      <c r="M9" s="285" t="s">
        <v>12</v>
      </c>
      <c r="N9" s="181">
        <f>K9*L9</f>
        <v>9.99</v>
      </c>
      <c r="O9" s="181">
        <f aca="true" t="shared" si="2" ref="O9:O53">N9*AM9</f>
        <v>1491.81</v>
      </c>
      <c r="P9" s="182">
        <f>O9/E9</f>
        <v>0.42</v>
      </c>
      <c r="Q9" s="213">
        <v>115</v>
      </c>
      <c r="R9" s="289">
        <v>148.48</v>
      </c>
      <c r="S9" s="290">
        <f aca="true" t="shared" si="3" ref="S9:S53">J9-Q9</f>
        <v>5</v>
      </c>
      <c r="T9" s="291">
        <v>3.797</v>
      </c>
      <c r="U9" s="291">
        <f>T9*AI9</f>
        <v>0.427</v>
      </c>
      <c r="V9" s="177">
        <v>21</v>
      </c>
      <c r="W9" s="177">
        <f aca="true" t="shared" si="4" ref="W9:W39">G9-N9-R9-T9-V9</f>
        <v>-3.38</v>
      </c>
      <c r="X9" s="177">
        <f>S9*4.2</f>
        <v>21</v>
      </c>
      <c r="Y9" s="177">
        <f>X9+V9+R9+N9</f>
        <v>200.47</v>
      </c>
      <c r="Z9" s="178">
        <v>4.2</v>
      </c>
      <c r="AA9" s="218">
        <f>AB9-Z9</f>
        <v>0</v>
      </c>
      <c r="AB9" s="218">
        <v>4.2</v>
      </c>
      <c r="AC9" s="292" t="s">
        <v>12</v>
      </c>
      <c r="AD9" s="217">
        <v>15.75</v>
      </c>
      <c r="AE9" s="177">
        <f aca="true" t="shared" si="5" ref="AE9:AE53">H9*AD9</f>
        <v>2773.46</v>
      </c>
      <c r="AF9" s="216">
        <f>AH9-AG9</f>
        <v>19.826</v>
      </c>
      <c r="AG9" s="216">
        <f>T9*AI9</f>
        <v>0.427</v>
      </c>
      <c r="AH9" s="216">
        <v>20.253</v>
      </c>
      <c r="AI9" s="203">
        <f aca="true" t="shared" si="6" ref="AI9:AI53">AH9/G9</f>
        <v>0.1125854689</v>
      </c>
      <c r="AJ9" s="177">
        <v>1370.07</v>
      </c>
      <c r="AK9" s="177">
        <f aca="true" t="shared" si="7" ref="AK9:AK53">I9*AJ9</f>
        <v>27163.01</v>
      </c>
      <c r="AL9" s="177">
        <f>AE9+AK9</f>
        <v>29936.47</v>
      </c>
      <c r="AM9" s="181">
        <f>AL9/Y9</f>
        <v>149.33</v>
      </c>
      <c r="AN9" s="218">
        <f aca="true" t="shared" si="8" ref="AN9:AN53">AL9/H9</f>
        <v>170</v>
      </c>
      <c r="AO9" s="293" t="e">
        <f>AL9/#REF!</f>
        <v>#REF!</v>
      </c>
      <c r="AP9" s="294">
        <v>1450.93</v>
      </c>
      <c r="AQ9" s="219">
        <v>16.93</v>
      </c>
      <c r="AR9" s="177">
        <f>U9*AP9</f>
        <v>619.55</v>
      </c>
      <c r="AS9" s="177">
        <f>T9*AQ9</f>
        <v>64.28</v>
      </c>
      <c r="AT9" s="181">
        <f>AR9+AS9</f>
        <v>683.83</v>
      </c>
      <c r="AU9" s="181">
        <f>AT9/T9</f>
        <v>180.1</v>
      </c>
      <c r="AV9" s="176"/>
      <c r="AW9" s="291">
        <f>AV9/E9*C9</f>
        <v>0</v>
      </c>
      <c r="AX9" s="291">
        <f>AV9/E9*D9</f>
        <v>0</v>
      </c>
      <c r="AY9" s="295">
        <f>AV9/E9</f>
        <v>0</v>
      </c>
      <c r="AZ9" s="292" t="s">
        <v>12</v>
      </c>
      <c r="BA9" s="296"/>
      <c r="BB9" s="177">
        <v>1370.07</v>
      </c>
      <c r="BC9" s="177">
        <f>AX9*AP9</f>
        <v>0</v>
      </c>
      <c r="BD9" s="177">
        <f>AY9*C9*AJ9</f>
        <v>0</v>
      </c>
      <c r="BE9" s="177">
        <f>BD9/C9</f>
        <v>0</v>
      </c>
      <c r="BF9" s="291">
        <f>AF9+AW9</f>
        <v>19.826</v>
      </c>
      <c r="BG9" s="291">
        <f>AG9+AX9</f>
        <v>0.427</v>
      </c>
      <c r="BH9" s="291">
        <f>BF9+BG9</f>
        <v>20.253</v>
      </c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</row>
    <row r="10" spans="1:78" ht="15" customHeight="1">
      <c r="A10" s="174">
        <v>2</v>
      </c>
      <c r="B10" s="179" t="s">
        <v>13</v>
      </c>
      <c r="C10" s="180">
        <v>3171.7</v>
      </c>
      <c r="D10" s="181">
        <v>370.2</v>
      </c>
      <c r="E10" s="177">
        <f aca="true" t="shared" si="9" ref="E10:E53">C10+D10</f>
        <v>3541.9</v>
      </c>
      <c r="F10" s="287">
        <v>220.26</v>
      </c>
      <c r="G10" s="177">
        <f aca="true" t="shared" si="10" ref="G10:G53">F10*1.022</f>
        <v>225.11</v>
      </c>
      <c r="H10" s="205">
        <f t="shared" si="0"/>
        <v>222.435</v>
      </c>
      <c r="I10" s="205">
        <f t="shared" si="1"/>
        <v>23.081</v>
      </c>
      <c r="J10" s="183">
        <v>118</v>
      </c>
      <c r="K10" s="216">
        <v>0.033</v>
      </c>
      <c r="L10" s="184">
        <v>319.6</v>
      </c>
      <c r="M10" s="179" t="s">
        <v>13</v>
      </c>
      <c r="N10" s="181">
        <f aca="true" t="shared" si="11" ref="N10:N58">K10*L10</f>
        <v>10.55</v>
      </c>
      <c r="O10" s="181">
        <f t="shared" si="2"/>
        <v>1644.43</v>
      </c>
      <c r="P10" s="182">
        <f aca="true" t="shared" si="12" ref="P10:P58">O10/E10</f>
        <v>0.46</v>
      </c>
      <c r="Q10" s="213">
        <v>111</v>
      </c>
      <c r="R10" s="211">
        <v>172.8</v>
      </c>
      <c r="S10" s="176">
        <f t="shared" si="3"/>
        <v>7</v>
      </c>
      <c r="T10" s="174">
        <v>2.675</v>
      </c>
      <c r="U10" s="291">
        <f>T10*AI10</f>
        <v>0.278</v>
      </c>
      <c r="V10" s="177">
        <v>12.6</v>
      </c>
      <c r="W10" s="177">
        <f t="shared" si="4"/>
        <v>26.49</v>
      </c>
      <c r="X10" s="177">
        <f aca="true" t="shared" si="13" ref="X10:X58">S10*4.2</f>
        <v>29.4</v>
      </c>
      <c r="Y10" s="177">
        <f>X10+V10+R10+N10</f>
        <v>225.35</v>
      </c>
      <c r="Z10" s="178">
        <v>4.2</v>
      </c>
      <c r="AA10" s="218">
        <f aca="true" t="shared" si="14" ref="AA10:AA58">AB10-Z10</f>
        <v>0</v>
      </c>
      <c r="AB10" s="218">
        <v>4.2</v>
      </c>
      <c r="AC10" s="185" t="s">
        <v>13</v>
      </c>
      <c r="AD10" s="217">
        <v>15.75</v>
      </c>
      <c r="AE10" s="177">
        <f t="shared" si="5"/>
        <v>3503.35</v>
      </c>
      <c r="AF10" s="216">
        <f>AH10-AG10</f>
        <v>23.081</v>
      </c>
      <c r="AG10" s="216">
        <f aca="true" t="shared" si="15" ref="AG10:AG58">T10*AI10</f>
        <v>0.278</v>
      </c>
      <c r="AH10" s="216">
        <v>23.359</v>
      </c>
      <c r="AI10" s="203">
        <f t="shared" si="6"/>
        <v>0.10376704722</v>
      </c>
      <c r="AJ10" s="177">
        <v>1370.07</v>
      </c>
      <c r="AK10" s="177">
        <f t="shared" si="7"/>
        <v>31622.59</v>
      </c>
      <c r="AL10" s="177">
        <f aca="true" t="shared" si="16" ref="AL10:AL53">AE10+AK10</f>
        <v>35125.94</v>
      </c>
      <c r="AM10" s="181">
        <f aca="true" t="shared" si="17" ref="AM10:AM58">AL10/Y10</f>
        <v>155.87</v>
      </c>
      <c r="AN10" s="218">
        <f t="shared" si="8"/>
        <v>157.92</v>
      </c>
      <c r="AO10" s="186" t="e">
        <f>AL10/#REF!</f>
        <v>#REF!</v>
      </c>
      <c r="AP10" s="294">
        <v>1450.93</v>
      </c>
      <c r="AQ10" s="219">
        <v>16.93</v>
      </c>
      <c r="AR10" s="177">
        <f>U10*AP10</f>
        <v>403.36</v>
      </c>
      <c r="AS10" s="177">
        <f>T10*AQ10</f>
        <v>45.29</v>
      </c>
      <c r="AT10" s="181">
        <f>AR10+AS10</f>
        <v>448.65</v>
      </c>
      <c r="AU10" s="181">
        <f>AT10/T10</f>
        <v>167.72</v>
      </c>
      <c r="AV10" s="174"/>
      <c r="AW10" s="291">
        <f>AV10/E10*C10</f>
        <v>0</v>
      </c>
      <c r="AX10" s="291">
        <f>AV10/E10*D10</f>
        <v>0</v>
      </c>
      <c r="AY10" s="187">
        <f>AV10/E10</f>
        <v>0</v>
      </c>
      <c r="AZ10" s="185" t="s">
        <v>13</v>
      </c>
      <c r="BA10" s="188"/>
      <c r="BB10" s="177">
        <v>1370.07</v>
      </c>
      <c r="BC10" s="177">
        <f aca="true" t="shared" si="18" ref="BC10:BC58">AX10*AP10</f>
        <v>0</v>
      </c>
      <c r="BD10" s="182">
        <f>AY10*C10*AJ10</f>
        <v>0</v>
      </c>
      <c r="BE10" s="182">
        <f>BD10/C10</f>
        <v>0</v>
      </c>
      <c r="BF10" s="291">
        <f>AF10+AW10</f>
        <v>23.081</v>
      </c>
      <c r="BG10" s="291">
        <f>AG10+AX10</f>
        <v>0.278</v>
      </c>
      <c r="BH10" s="291">
        <f aca="true" t="shared" si="19" ref="BH10:BH58">BF10+BG10</f>
        <v>23.359</v>
      </c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</row>
    <row r="11" spans="1:78" ht="15">
      <c r="A11" s="174">
        <v>3</v>
      </c>
      <c r="B11" s="179" t="s">
        <v>14</v>
      </c>
      <c r="C11" s="180">
        <v>3843.6</v>
      </c>
      <c r="D11" s="181"/>
      <c r="E11" s="177">
        <f t="shared" si="9"/>
        <v>3843.6</v>
      </c>
      <c r="F11" s="287">
        <v>297.58</v>
      </c>
      <c r="G11" s="177">
        <f t="shared" si="10"/>
        <v>304.13</v>
      </c>
      <c r="H11" s="205">
        <f t="shared" si="0"/>
        <v>304.13</v>
      </c>
      <c r="I11" s="205">
        <f t="shared" si="1"/>
        <v>35.846</v>
      </c>
      <c r="J11" s="183">
        <v>150</v>
      </c>
      <c r="K11" s="216">
        <v>0.033</v>
      </c>
      <c r="L11" s="184">
        <v>449</v>
      </c>
      <c r="M11" s="179" t="s">
        <v>14</v>
      </c>
      <c r="N11" s="181">
        <f t="shared" si="11"/>
        <v>14.82</v>
      </c>
      <c r="O11" s="181">
        <f t="shared" si="2"/>
        <v>2626.55</v>
      </c>
      <c r="P11" s="182">
        <f>O11/E11</f>
        <v>0.68</v>
      </c>
      <c r="Q11" s="213">
        <v>120</v>
      </c>
      <c r="R11" s="211">
        <v>144.28</v>
      </c>
      <c r="S11" s="176">
        <f t="shared" si="3"/>
        <v>30</v>
      </c>
      <c r="T11" s="174"/>
      <c r="U11" s="291"/>
      <c r="V11" s="177">
        <v>16.8</v>
      </c>
      <c r="W11" s="177">
        <f t="shared" si="4"/>
        <v>128.23</v>
      </c>
      <c r="X11" s="177">
        <f>W11</f>
        <v>128.23</v>
      </c>
      <c r="Y11" s="177"/>
      <c r="Z11" s="178">
        <f>W11/S11</f>
        <v>4.27</v>
      </c>
      <c r="AA11" s="218">
        <f t="shared" si="14"/>
        <v>0</v>
      </c>
      <c r="AB11" s="218">
        <v>4.27</v>
      </c>
      <c r="AC11" s="185" t="s">
        <v>14</v>
      </c>
      <c r="AD11" s="217">
        <v>15.75</v>
      </c>
      <c r="AE11" s="177">
        <f t="shared" si="5"/>
        <v>4790.05</v>
      </c>
      <c r="AF11" s="216">
        <f>AH11-AG11</f>
        <v>35.846</v>
      </c>
      <c r="AG11" s="216">
        <f t="shared" si="15"/>
        <v>0</v>
      </c>
      <c r="AH11" s="216">
        <v>35.846</v>
      </c>
      <c r="AI11" s="203">
        <f t="shared" si="6"/>
        <v>0.11786407129</v>
      </c>
      <c r="AJ11" s="177">
        <v>1370.07</v>
      </c>
      <c r="AK11" s="177">
        <f t="shared" si="7"/>
        <v>49111.53</v>
      </c>
      <c r="AL11" s="177">
        <f t="shared" si="16"/>
        <v>53901.58</v>
      </c>
      <c r="AM11" s="181">
        <f>AN11</f>
        <v>177.23</v>
      </c>
      <c r="AN11" s="218">
        <f t="shared" si="8"/>
        <v>177.23</v>
      </c>
      <c r="AO11" s="186" t="e">
        <f>AL11/#REF!</f>
        <v>#REF!</v>
      </c>
      <c r="AP11" s="294">
        <v>1450.93</v>
      </c>
      <c r="AQ11" s="219">
        <v>16.93</v>
      </c>
      <c r="AR11" s="177"/>
      <c r="AS11" s="177"/>
      <c r="AT11" s="181"/>
      <c r="AU11" s="181" t="e">
        <f>AT11/T11</f>
        <v>#DIV/0!</v>
      </c>
      <c r="AV11" s="174"/>
      <c r="AW11" s="291">
        <f>AV11/E11*C11</f>
        <v>0</v>
      </c>
      <c r="AX11" s="291">
        <f>AV11/E11*D11</f>
        <v>0</v>
      </c>
      <c r="AY11" s="187">
        <f>AV11/E11</f>
        <v>0</v>
      </c>
      <c r="AZ11" s="185" t="s">
        <v>14</v>
      </c>
      <c r="BA11" s="188"/>
      <c r="BB11" s="177">
        <v>1370.07</v>
      </c>
      <c r="BC11" s="177">
        <f t="shared" si="18"/>
        <v>0</v>
      </c>
      <c r="BD11" s="182">
        <f>AY11*C11*AJ11</f>
        <v>0</v>
      </c>
      <c r="BE11" s="182">
        <f>BD11/C11</f>
        <v>0</v>
      </c>
      <c r="BF11" s="291">
        <f>AF11+AW11</f>
        <v>35.846</v>
      </c>
      <c r="BG11" s="291">
        <f>AG11+AX11</f>
        <v>0</v>
      </c>
      <c r="BH11" s="291">
        <f t="shared" si="19"/>
        <v>35.846</v>
      </c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</row>
    <row r="12" spans="1:78" ht="15">
      <c r="A12" s="174">
        <v>4</v>
      </c>
      <c r="B12" s="179" t="s">
        <v>15</v>
      </c>
      <c r="C12" s="180">
        <v>3326.2</v>
      </c>
      <c r="D12" s="181">
        <v>215.5</v>
      </c>
      <c r="E12" s="177">
        <f t="shared" si="9"/>
        <v>3541.7</v>
      </c>
      <c r="F12" s="287">
        <v>242.26</v>
      </c>
      <c r="G12" s="177">
        <f t="shared" si="10"/>
        <v>247.59</v>
      </c>
      <c r="H12" s="205">
        <f t="shared" si="0"/>
        <v>235.691</v>
      </c>
      <c r="I12" s="205">
        <f t="shared" si="1"/>
        <v>24.361</v>
      </c>
      <c r="J12" s="183">
        <v>146</v>
      </c>
      <c r="K12" s="216">
        <v>0.033</v>
      </c>
      <c r="L12" s="184">
        <v>410</v>
      </c>
      <c r="M12" s="179" t="s">
        <v>15</v>
      </c>
      <c r="N12" s="181">
        <f t="shared" si="11"/>
        <v>13.53</v>
      </c>
      <c r="O12" s="181">
        <f t="shared" si="2"/>
        <v>1664.19</v>
      </c>
      <c r="P12" s="182">
        <f t="shared" si="12"/>
        <v>0.47</v>
      </c>
      <c r="Q12" s="213">
        <v>115</v>
      </c>
      <c r="R12" s="211">
        <v>157.8</v>
      </c>
      <c r="S12" s="176">
        <f t="shared" si="3"/>
        <v>31</v>
      </c>
      <c r="T12" s="174">
        <v>11.899</v>
      </c>
      <c r="U12" s="291">
        <f>T12*AI12</f>
        <v>1.23</v>
      </c>
      <c r="V12" s="177">
        <v>0</v>
      </c>
      <c r="W12" s="177">
        <f t="shared" si="4"/>
        <v>64.36</v>
      </c>
      <c r="X12" s="177">
        <f>S12*4.2</f>
        <v>130.2</v>
      </c>
      <c r="Y12" s="177">
        <f aca="true" t="shared" si="20" ref="Y12:Y17">X12+V12+R12+N12</f>
        <v>301.53</v>
      </c>
      <c r="Z12" s="178">
        <v>4.2</v>
      </c>
      <c r="AA12" s="218">
        <f t="shared" si="14"/>
        <v>0</v>
      </c>
      <c r="AB12" s="218">
        <v>4.2</v>
      </c>
      <c r="AC12" s="185" t="s">
        <v>15</v>
      </c>
      <c r="AD12" s="217">
        <v>15.75</v>
      </c>
      <c r="AE12" s="177">
        <f t="shared" si="5"/>
        <v>3712.13</v>
      </c>
      <c r="AF12" s="216">
        <f>AH12-AG12</f>
        <v>24.361</v>
      </c>
      <c r="AG12" s="216">
        <f t="shared" si="15"/>
        <v>1.23</v>
      </c>
      <c r="AH12" s="216">
        <v>25.591</v>
      </c>
      <c r="AI12" s="203">
        <f t="shared" si="6"/>
        <v>0.1033603942</v>
      </c>
      <c r="AJ12" s="177">
        <v>1370.07</v>
      </c>
      <c r="AK12" s="177">
        <f t="shared" si="7"/>
        <v>33376.28</v>
      </c>
      <c r="AL12" s="177">
        <f t="shared" si="16"/>
        <v>37088.41</v>
      </c>
      <c r="AM12" s="181">
        <f t="shared" si="17"/>
        <v>123</v>
      </c>
      <c r="AN12" s="218">
        <f t="shared" si="8"/>
        <v>157.36</v>
      </c>
      <c r="AO12" s="186" t="e">
        <f>AL12/#REF!</f>
        <v>#REF!</v>
      </c>
      <c r="AP12" s="294">
        <v>1450.93</v>
      </c>
      <c r="AQ12" s="219">
        <v>16.93</v>
      </c>
      <c r="AR12" s="177">
        <f>U12*AP12</f>
        <v>1784.64</v>
      </c>
      <c r="AS12" s="177">
        <f>T12*AQ12</f>
        <v>201.45</v>
      </c>
      <c r="AT12" s="181">
        <f>AR12+AS12</f>
        <v>1986.09</v>
      </c>
      <c r="AU12" s="181">
        <f>AT12/T12</f>
        <v>166.91</v>
      </c>
      <c r="AV12" s="205"/>
      <c r="AW12" s="291">
        <f>AV12/E12*C12</f>
        <v>0</v>
      </c>
      <c r="AX12" s="291">
        <f>AV12/E12*D12</f>
        <v>0</v>
      </c>
      <c r="AY12" s="187">
        <f>AV12/E12</f>
        <v>0</v>
      </c>
      <c r="AZ12" s="185" t="s">
        <v>15</v>
      </c>
      <c r="BA12" s="188"/>
      <c r="BB12" s="177">
        <v>1370.07</v>
      </c>
      <c r="BC12" s="177">
        <f t="shared" si="18"/>
        <v>0</v>
      </c>
      <c r="BD12" s="182">
        <f>AY12*C12*AJ12</f>
        <v>0</v>
      </c>
      <c r="BE12" s="182">
        <f>BD12/C12</f>
        <v>0</v>
      </c>
      <c r="BF12" s="291">
        <f>AF12+AW12</f>
        <v>24.361</v>
      </c>
      <c r="BG12" s="291">
        <f>AG12+AX12</f>
        <v>1.23</v>
      </c>
      <c r="BH12" s="291">
        <f t="shared" si="19"/>
        <v>25.591</v>
      </c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</row>
    <row r="13" spans="1:78" ht="15">
      <c r="A13" s="174">
        <v>5</v>
      </c>
      <c r="B13" s="179" t="s">
        <v>16</v>
      </c>
      <c r="C13" s="180">
        <v>3833.2</v>
      </c>
      <c r="D13" s="181"/>
      <c r="E13" s="177">
        <f t="shared" si="9"/>
        <v>3833.2</v>
      </c>
      <c r="F13" s="287">
        <v>279.36</v>
      </c>
      <c r="G13" s="177">
        <f t="shared" si="10"/>
        <v>285.51</v>
      </c>
      <c r="H13" s="205">
        <f t="shared" si="0"/>
        <v>285.51</v>
      </c>
      <c r="I13" s="205">
        <f t="shared" si="1"/>
        <v>38.242</v>
      </c>
      <c r="J13" s="183">
        <v>177</v>
      </c>
      <c r="K13" s="216">
        <v>0.033</v>
      </c>
      <c r="L13" s="184">
        <v>425</v>
      </c>
      <c r="M13" s="179" t="s">
        <v>16</v>
      </c>
      <c r="N13" s="181">
        <f t="shared" si="11"/>
        <v>14.03</v>
      </c>
      <c r="O13" s="181">
        <f t="shared" si="2"/>
        <v>2057.78</v>
      </c>
      <c r="P13" s="182">
        <f t="shared" si="12"/>
        <v>0.54</v>
      </c>
      <c r="Q13" s="213">
        <v>133</v>
      </c>
      <c r="R13" s="211">
        <v>184.86</v>
      </c>
      <c r="S13" s="176">
        <f t="shared" si="3"/>
        <v>44</v>
      </c>
      <c r="T13" s="174"/>
      <c r="U13" s="291"/>
      <c r="V13" s="177">
        <v>4.2</v>
      </c>
      <c r="W13" s="177">
        <f t="shared" si="4"/>
        <v>82.42</v>
      </c>
      <c r="X13" s="177">
        <f t="shared" si="13"/>
        <v>184.8</v>
      </c>
      <c r="Y13" s="177">
        <f t="shared" si="20"/>
        <v>387.89</v>
      </c>
      <c r="Z13" s="178">
        <v>4.2</v>
      </c>
      <c r="AA13" s="218">
        <f t="shared" si="14"/>
        <v>0</v>
      </c>
      <c r="AB13" s="218">
        <v>4.2</v>
      </c>
      <c r="AC13" s="185" t="s">
        <v>16</v>
      </c>
      <c r="AD13" s="217">
        <v>15.75</v>
      </c>
      <c r="AE13" s="177">
        <f t="shared" si="5"/>
        <v>4496.78</v>
      </c>
      <c r="AF13" s="216">
        <f aca="true" t="shared" si="21" ref="AF13:AF58">AH13-AG13</f>
        <v>38.242</v>
      </c>
      <c r="AG13" s="216">
        <f t="shared" si="15"/>
        <v>0</v>
      </c>
      <c r="AH13" s="216">
        <v>38.242</v>
      </c>
      <c r="AI13" s="203">
        <f t="shared" si="6"/>
        <v>0.13394276908</v>
      </c>
      <c r="AJ13" s="177">
        <v>1370.07</v>
      </c>
      <c r="AK13" s="177">
        <f t="shared" si="7"/>
        <v>52394.22</v>
      </c>
      <c r="AL13" s="177">
        <f t="shared" si="16"/>
        <v>56891</v>
      </c>
      <c r="AM13" s="181">
        <f t="shared" si="17"/>
        <v>146.67</v>
      </c>
      <c r="AN13" s="218">
        <f t="shared" si="8"/>
        <v>199.26</v>
      </c>
      <c r="AO13" s="186" t="e">
        <f>AL13/#REF!</f>
        <v>#REF!</v>
      </c>
      <c r="AP13" s="294">
        <v>1450.93</v>
      </c>
      <c r="AQ13" s="219">
        <v>16.93</v>
      </c>
      <c r="AR13" s="177"/>
      <c r="AS13" s="177"/>
      <c r="AT13" s="181"/>
      <c r="AU13" s="181" t="e">
        <f>AT13/T13</f>
        <v>#DIV/0!</v>
      </c>
      <c r="AV13" s="174"/>
      <c r="AW13" s="291">
        <f>AV13/E13*C13</f>
        <v>0</v>
      </c>
      <c r="AX13" s="291">
        <f>AV13/E13*D13</f>
        <v>0</v>
      </c>
      <c r="AY13" s="187">
        <f>AV13/E13</f>
        <v>0</v>
      </c>
      <c r="AZ13" s="185" t="s">
        <v>16</v>
      </c>
      <c r="BA13" s="188"/>
      <c r="BB13" s="177">
        <v>1370.07</v>
      </c>
      <c r="BC13" s="177">
        <f t="shared" si="18"/>
        <v>0</v>
      </c>
      <c r="BD13" s="182">
        <f>AY13*C13*AJ13</f>
        <v>0</v>
      </c>
      <c r="BE13" s="182">
        <f>BD13/C13</f>
        <v>0</v>
      </c>
      <c r="BF13" s="291">
        <f>AF13+AW13</f>
        <v>38.242</v>
      </c>
      <c r="BG13" s="291">
        <f>AG13+AX13</f>
        <v>0</v>
      </c>
      <c r="BH13" s="291">
        <f t="shared" si="19"/>
        <v>38.242</v>
      </c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</row>
    <row r="14" spans="1:78" ht="15">
      <c r="A14" s="174">
        <v>6</v>
      </c>
      <c r="B14" s="179" t="s">
        <v>17</v>
      </c>
      <c r="C14" s="180">
        <v>3118.6</v>
      </c>
      <c r="D14" s="181">
        <v>409.7</v>
      </c>
      <c r="E14" s="177">
        <f t="shared" si="9"/>
        <v>3528.3</v>
      </c>
      <c r="F14" s="287">
        <v>186.08</v>
      </c>
      <c r="G14" s="177">
        <f t="shared" si="10"/>
        <v>190.17</v>
      </c>
      <c r="H14" s="205">
        <f t="shared" si="0"/>
        <v>169.618</v>
      </c>
      <c r="I14" s="205">
        <f t="shared" si="1"/>
        <v>25.253</v>
      </c>
      <c r="J14" s="183">
        <v>121</v>
      </c>
      <c r="K14" s="216">
        <v>0.033</v>
      </c>
      <c r="L14" s="184">
        <v>313.9</v>
      </c>
      <c r="M14" s="179" t="s">
        <v>17</v>
      </c>
      <c r="N14" s="181">
        <f t="shared" si="11"/>
        <v>10.36</v>
      </c>
      <c r="O14" s="181">
        <f t="shared" si="2"/>
        <v>1735.4</v>
      </c>
      <c r="P14" s="182">
        <f t="shared" si="12"/>
        <v>0.49</v>
      </c>
      <c r="Q14" s="213">
        <v>87</v>
      </c>
      <c r="R14" s="211">
        <v>65.13</v>
      </c>
      <c r="S14" s="176">
        <f t="shared" si="3"/>
        <v>34</v>
      </c>
      <c r="T14" s="174">
        <v>20.552</v>
      </c>
      <c r="U14" s="291">
        <f>T14*AI14</f>
        <v>3.06</v>
      </c>
      <c r="V14" s="177">
        <v>4.2</v>
      </c>
      <c r="W14" s="177">
        <f t="shared" si="4"/>
        <v>89.93</v>
      </c>
      <c r="X14" s="177">
        <f t="shared" si="13"/>
        <v>142.8</v>
      </c>
      <c r="Y14" s="177">
        <f t="shared" si="20"/>
        <v>222.49</v>
      </c>
      <c r="Z14" s="178">
        <v>4.2</v>
      </c>
      <c r="AA14" s="218">
        <f t="shared" si="14"/>
        <v>0</v>
      </c>
      <c r="AB14" s="218">
        <v>4.2</v>
      </c>
      <c r="AC14" s="185" t="s">
        <v>17</v>
      </c>
      <c r="AD14" s="217">
        <v>15.75</v>
      </c>
      <c r="AE14" s="177">
        <f t="shared" si="5"/>
        <v>2671.48</v>
      </c>
      <c r="AF14" s="216">
        <f t="shared" si="21"/>
        <v>25.253</v>
      </c>
      <c r="AG14" s="216">
        <f t="shared" si="15"/>
        <v>3.06</v>
      </c>
      <c r="AH14" s="216">
        <v>28.313</v>
      </c>
      <c r="AI14" s="203">
        <f t="shared" si="6"/>
        <v>0.14888257875</v>
      </c>
      <c r="AJ14" s="177">
        <v>1370.07</v>
      </c>
      <c r="AK14" s="177">
        <f t="shared" si="7"/>
        <v>34598.38</v>
      </c>
      <c r="AL14" s="177">
        <f t="shared" si="16"/>
        <v>37269.86</v>
      </c>
      <c r="AM14" s="181">
        <f t="shared" si="17"/>
        <v>167.51</v>
      </c>
      <c r="AN14" s="218">
        <f t="shared" si="8"/>
        <v>219.73</v>
      </c>
      <c r="AO14" s="186" t="e">
        <f>AL14/#REF!</f>
        <v>#REF!</v>
      </c>
      <c r="AP14" s="294">
        <v>1450.93</v>
      </c>
      <c r="AQ14" s="219">
        <v>16.93</v>
      </c>
      <c r="AR14" s="177">
        <f>U14*AP14</f>
        <v>4439.85</v>
      </c>
      <c r="AS14" s="177">
        <f>T14*AQ14</f>
        <v>347.95</v>
      </c>
      <c r="AT14" s="181">
        <f>AR14+AS14</f>
        <v>4787.8</v>
      </c>
      <c r="AU14" s="181">
        <f>AT14/T14</f>
        <v>232.96</v>
      </c>
      <c r="AV14" s="174"/>
      <c r="AW14" s="291">
        <f>AV14/E14*C14</f>
        <v>0</v>
      </c>
      <c r="AX14" s="291">
        <f>AV14/E14*D14</f>
        <v>0</v>
      </c>
      <c r="AY14" s="187">
        <f>AV14/E14</f>
        <v>0</v>
      </c>
      <c r="AZ14" s="185" t="s">
        <v>17</v>
      </c>
      <c r="BA14" s="188"/>
      <c r="BB14" s="177">
        <v>1370.07</v>
      </c>
      <c r="BC14" s="177">
        <f t="shared" si="18"/>
        <v>0</v>
      </c>
      <c r="BD14" s="182">
        <f>AY14*C14*AJ14</f>
        <v>0</v>
      </c>
      <c r="BE14" s="182">
        <f>BD14/C14</f>
        <v>0</v>
      </c>
      <c r="BF14" s="291">
        <f>AF14+AW14</f>
        <v>25.253</v>
      </c>
      <c r="BG14" s="291">
        <f>AG14+AX14</f>
        <v>3.06</v>
      </c>
      <c r="BH14" s="291">
        <f t="shared" si="19"/>
        <v>28.313</v>
      </c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</row>
    <row r="15" spans="1:78" ht="15">
      <c r="A15" s="174">
        <v>7</v>
      </c>
      <c r="B15" s="179" t="s">
        <v>18</v>
      </c>
      <c r="C15" s="180">
        <v>3407.9</v>
      </c>
      <c r="D15" s="181">
        <v>41.3</v>
      </c>
      <c r="E15" s="177">
        <f t="shared" si="9"/>
        <v>3449.2</v>
      </c>
      <c r="F15" s="287">
        <v>195.01</v>
      </c>
      <c r="G15" s="177">
        <f t="shared" si="10"/>
        <v>199.3</v>
      </c>
      <c r="H15" s="205">
        <f t="shared" si="0"/>
        <v>199.14</v>
      </c>
      <c r="I15" s="205">
        <f t="shared" si="1"/>
        <v>23.89</v>
      </c>
      <c r="J15" s="183">
        <v>135</v>
      </c>
      <c r="K15" s="216">
        <v>0.033</v>
      </c>
      <c r="L15" s="184">
        <v>324</v>
      </c>
      <c r="M15" s="179" t="s">
        <v>18</v>
      </c>
      <c r="N15" s="181">
        <f t="shared" si="11"/>
        <v>10.69</v>
      </c>
      <c r="O15" s="181">
        <f t="shared" si="2"/>
        <v>1306.96</v>
      </c>
      <c r="P15" s="182">
        <f t="shared" si="12"/>
        <v>0.38</v>
      </c>
      <c r="Q15" s="213">
        <v>119</v>
      </c>
      <c r="R15" s="211">
        <v>194.48</v>
      </c>
      <c r="S15" s="176">
        <f t="shared" si="3"/>
        <v>16</v>
      </c>
      <c r="T15" s="174">
        <v>0.16</v>
      </c>
      <c r="U15" s="291">
        <f>T15*AI15</f>
        <v>0.019</v>
      </c>
      <c r="V15" s="177">
        <v>21</v>
      </c>
      <c r="W15" s="177">
        <f t="shared" si="4"/>
        <v>-27.03</v>
      </c>
      <c r="X15" s="177">
        <f t="shared" si="13"/>
        <v>67.2</v>
      </c>
      <c r="Y15" s="177">
        <f t="shared" si="20"/>
        <v>293.37</v>
      </c>
      <c r="Z15" s="178">
        <v>4.2</v>
      </c>
      <c r="AA15" s="218">
        <f t="shared" si="14"/>
        <v>0</v>
      </c>
      <c r="AB15" s="218">
        <v>4.2</v>
      </c>
      <c r="AC15" s="185" t="s">
        <v>18</v>
      </c>
      <c r="AD15" s="217">
        <v>15.75</v>
      </c>
      <c r="AE15" s="177">
        <f t="shared" si="5"/>
        <v>3136.46</v>
      </c>
      <c r="AF15" s="216">
        <f t="shared" si="21"/>
        <v>23.89</v>
      </c>
      <c r="AG15" s="216">
        <f t="shared" si="15"/>
        <v>0.019</v>
      </c>
      <c r="AH15" s="216">
        <v>23.909</v>
      </c>
      <c r="AI15" s="203">
        <f t="shared" si="6"/>
        <v>0.11996487707</v>
      </c>
      <c r="AJ15" s="177">
        <v>1370.07</v>
      </c>
      <c r="AK15" s="177">
        <f t="shared" si="7"/>
        <v>32730.97</v>
      </c>
      <c r="AL15" s="177">
        <f t="shared" si="16"/>
        <v>35867.43</v>
      </c>
      <c r="AM15" s="181">
        <f t="shared" si="17"/>
        <v>122.26</v>
      </c>
      <c r="AN15" s="218">
        <f t="shared" si="8"/>
        <v>180.11</v>
      </c>
      <c r="AO15" s="186" t="e">
        <f>AL15/#REF!</f>
        <v>#REF!</v>
      </c>
      <c r="AP15" s="294">
        <v>1450.93</v>
      </c>
      <c r="AQ15" s="219">
        <v>16.93</v>
      </c>
      <c r="AR15" s="177">
        <f>U15*AP15</f>
        <v>27.57</v>
      </c>
      <c r="AS15" s="177">
        <f>T15*AQ15</f>
        <v>2.71</v>
      </c>
      <c r="AT15" s="181">
        <f>AR15+AS15</f>
        <v>30.28</v>
      </c>
      <c r="AU15" s="181">
        <f>AT15/T15</f>
        <v>189.25</v>
      </c>
      <c r="AV15" s="174"/>
      <c r="AW15" s="291">
        <f>AV15/E15*C15</f>
        <v>0</v>
      </c>
      <c r="AX15" s="291">
        <f>AV15/E15*D15</f>
        <v>0</v>
      </c>
      <c r="AY15" s="187">
        <f>AV15/E15</f>
        <v>0</v>
      </c>
      <c r="AZ15" s="185" t="s">
        <v>18</v>
      </c>
      <c r="BA15" s="188"/>
      <c r="BB15" s="177">
        <v>1370.07</v>
      </c>
      <c r="BC15" s="177">
        <f t="shared" si="18"/>
        <v>0</v>
      </c>
      <c r="BD15" s="182">
        <f>AY15*C15*AJ15</f>
        <v>0</v>
      </c>
      <c r="BE15" s="182">
        <f>BD15/C15</f>
        <v>0</v>
      </c>
      <c r="BF15" s="291">
        <f>AF15+AW15</f>
        <v>23.89</v>
      </c>
      <c r="BG15" s="291">
        <f>AG15+AX15</f>
        <v>0.019</v>
      </c>
      <c r="BH15" s="291">
        <f t="shared" si="19"/>
        <v>23.909</v>
      </c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</row>
    <row r="16" spans="1:78" ht="15">
      <c r="A16" s="174">
        <v>8</v>
      </c>
      <c r="B16" s="179" t="s">
        <v>19</v>
      </c>
      <c r="C16" s="180">
        <v>3123.3</v>
      </c>
      <c r="D16" s="181">
        <v>356.9</v>
      </c>
      <c r="E16" s="177">
        <f t="shared" si="9"/>
        <v>3480.2</v>
      </c>
      <c r="F16" s="287">
        <v>111.56</v>
      </c>
      <c r="G16" s="177">
        <f t="shared" si="10"/>
        <v>114.01</v>
      </c>
      <c r="H16" s="205">
        <f t="shared" si="0"/>
        <v>104.683</v>
      </c>
      <c r="I16" s="205">
        <f t="shared" si="1"/>
        <v>19.586</v>
      </c>
      <c r="J16" s="183">
        <v>119</v>
      </c>
      <c r="K16" s="216">
        <v>0.033</v>
      </c>
      <c r="L16" s="184">
        <v>308</v>
      </c>
      <c r="M16" s="179" t="s">
        <v>19</v>
      </c>
      <c r="N16" s="181">
        <f t="shared" si="11"/>
        <v>10.16</v>
      </c>
      <c r="O16" s="181">
        <f t="shared" si="2"/>
        <v>990.6</v>
      </c>
      <c r="P16" s="182">
        <f t="shared" si="12"/>
        <v>0.28</v>
      </c>
      <c r="Q16" s="213">
        <v>94</v>
      </c>
      <c r="R16" s="211">
        <v>172.77</v>
      </c>
      <c r="S16" s="176">
        <f t="shared" si="3"/>
        <v>25</v>
      </c>
      <c r="T16" s="174">
        <v>9.327</v>
      </c>
      <c r="U16" s="291">
        <f>T16*AI16</f>
        <v>1.745</v>
      </c>
      <c r="V16" s="177">
        <v>4.2</v>
      </c>
      <c r="W16" s="177">
        <f t="shared" si="4"/>
        <v>-82.45</v>
      </c>
      <c r="X16" s="177">
        <f t="shared" si="13"/>
        <v>105</v>
      </c>
      <c r="Y16" s="177">
        <f t="shared" si="20"/>
        <v>292.13</v>
      </c>
      <c r="Z16" s="178">
        <v>4.2</v>
      </c>
      <c r="AA16" s="218">
        <f t="shared" si="14"/>
        <v>0</v>
      </c>
      <c r="AB16" s="218">
        <v>4.2</v>
      </c>
      <c r="AC16" s="185" t="s">
        <v>19</v>
      </c>
      <c r="AD16" s="217">
        <v>15.75</v>
      </c>
      <c r="AE16" s="177">
        <f t="shared" si="5"/>
        <v>1648.76</v>
      </c>
      <c r="AF16" s="216">
        <f t="shared" si="21"/>
        <v>19.586</v>
      </c>
      <c r="AG16" s="216">
        <f t="shared" si="15"/>
        <v>1.745</v>
      </c>
      <c r="AH16" s="216">
        <v>21.331</v>
      </c>
      <c r="AI16" s="203">
        <f t="shared" si="6"/>
        <v>0.18709762302</v>
      </c>
      <c r="AJ16" s="177">
        <v>1370.07</v>
      </c>
      <c r="AK16" s="177">
        <f t="shared" si="7"/>
        <v>26834.19</v>
      </c>
      <c r="AL16" s="177">
        <f t="shared" si="16"/>
        <v>28482.95</v>
      </c>
      <c r="AM16" s="181">
        <f t="shared" si="17"/>
        <v>97.5</v>
      </c>
      <c r="AN16" s="218">
        <f t="shared" si="8"/>
        <v>272.09</v>
      </c>
      <c r="AO16" s="186" t="e">
        <f>AL16/#REF!</f>
        <v>#REF!</v>
      </c>
      <c r="AP16" s="294">
        <v>1450.93</v>
      </c>
      <c r="AQ16" s="219">
        <v>16.93</v>
      </c>
      <c r="AR16" s="177">
        <f>U16*AP16</f>
        <v>2531.87</v>
      </c>
      <c r="AS16" s="177">
        <f>T16*AQ16</f>
        <v>157.91</v>
      </c>
      <c r="AT16" s="181">
        <f>AR16+AS16</f>
        <v>2689.78</v>
      </c>
      <c r="AU16" s="181">
        <f>AT16/T16</f>
        <v>288.39</v>
      </c>
      <c r="AV16" s="174"/>
      <c r="AW16" s="291">
        <f>AV16/E16*C16</f>
        <v>0</v>
      </c>
      <c r="AX16" s="291">
        <f>AV16/E16*D16</f>
        <v>0</v>
      </c>
      <c r="AY16" s="187">
        <f>AV16/E16</f>
        <v>0</v>
      </c>
      <c r="AZ16" s="185" t="s">
        <v>19</v>
      </c>
      <c r="BA16" s="188"/>
      <c r="BB16" s="177">
        <v>1370.07</v>
      </c>
      <c r="BC16" s="177">
        <f t="shared" si="18"/>
        <v>0</v>
      </c>
      <c r="BD16" s="182">
        <f>AY16*C16*AJ16</f>
        <v>0</v>
      </c>
      <c r="BE16" s="182">
        <f>BD16/C16</f>
        <v>0</v>
      </c>
      <c r="BF16" s="291">
        <f>AF16+AW16</f>
        <v>19.586</v>
      </c>
      <c r="BG16" s="291">
        <f>AG16+AX16</f>
        <v>1.745</v>
      </c>
      <c r="BH16" s="291">
        <f t="shared" si="19"/>
        <v>21.331</v>
      </c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</row>
    <row r="17" spans="1:78" ht="15">
      <c r="A17" s="174">
        <v>9</v>
      </c>
      <c r="B17" s="179" t="s">
        <v>20</v>
      </c>
      <c r="C17" s="180">
        <v>3860.7</v>
      </c>
      <c r="D17" s="181"/>
      <c r="E17" s="177">
        <f t="shared" si="9"/>
        <v>3860.7</v>
      </c>
      <c r="F17" s="287">
        <v>237.56</v>
      </c>
      <c r="G17" s="177">
        <f t="shared" si="10"/>
        <v>242.79</v>
      </c>
      <c r="H17" s="205">
        <f t="shared" si="0"/>
        <v>242.79</v>
      </c>
      <c r="I17" s="205">
        <f t="shared" si="1"/>
        <v>34.622</v>
      </c>
      <c r="J17" s="183">
        <v>137</v>
      </c>
      <c r="K17" s="216">
        <v>0.033</v>
      </c>
      <c r="L17" s="184">
        <v>434</v>
      </c>
      <c r="M17" s="179" t="s">
        <v>20</v>
      </c>
      <c r="N17" s="181">
        <f t="shared" si="11"/>
        <v>14.32</v>
      </c>
      <c r="O17" s="181">
        <f t="shared" si="2"/>
        <v>3023.24</v>
      </c>
      <c r="P17" s="182">
        <f t="shared" si="12"/>
        <v>0.78</v>
      </c>
      <c r="Q17" s="213">
        <v>135</v>
      </c>
      <c r="R17" s="211">
        <v>210.05</v>
      </c>
      <c r="S17" s="176">
        <f t="shared" si="3"/>
        <v>2</v>
      </c>
      <c r="T17" s="174"/>
      <c r="U17" s="291"/>
      <c r="V17" s="177">
        <v>4.2</v>
      </c>
      <c r="W17" s="177">
        <f t="shared" si="4"/>
        <v>14.22</v>
      </c>
      <c r="X17" s="177">
        <f>W17</f>
        <v>14.22</v>
      </c>
      <c r="Y17" s="177">
        <f t="shared" si="20"/>
        <v>242.79</v>
      </c>
      <c r="Z17" s="178">
        <f>W17/S17</f>
        <v>7.11</v>
      </c>
      <c r="AA17" s="218">
        <f t="shared" si="14"/>
        <v>0</v>
      </c>
      <c r="AB17" s="218">
        <v>7.11</v>
      </c>
      <c r="AC17" s="185" t="s">
        <v>20</v>
      </c>
      <c r="AD17" s="217">
        <v>15.75</v>
      </c>
      <c r="AE17" s="177">
        <f t="shared" si="5"/>
        <v>3823.94</v>
      </c>
      <c r="AF17" s="216">
        <f t="shared" si="21"/>
        <v>34.622</v>
      </c>
      <c r="AG17" s="216">
        <f t="shared" si="15"/>
        <v>0</v>
      </c>
      <c r="AH17" s="216">
        <v>34.622</v>
      </c>
      <c r="AI17" s="203">
        <f t="shared" si="6"/>
        <v>0.14260060134</v>
      </c>
      <c r="AJ17" s="177">
        <v>1370.07</v>
      </c>
      <c r="AK17" s="177">
        <f t="shared" si="7"/>
        <v>47434.56</v>
      </c>
      <c r="AL17" s="177">
        <f t="shared" si="16"/>
        <v>51258.5</v>
      </c>
      <c r="AM17" s="181">
        <f>AN17</f>
        <v>211.12</v>
      </c>
      <c r="AN17" s="218">
        <f t="shared" si="8"/>
        <v>211.12</v>
      </c>
      <c r="AO17" s="186" t="e">
        <f>AL17/#REF!</f>
        <v>#REF!</v>
      </c>
      <c r="AP17" s="294">
        <v>1450.93</v>
      </c>
      <c r="AQ17" s="219">
        <v>16.93</v>
      </c>
      <c r="AR17" s="177"/>
      <c r="AS17" s="177"/>
      <c r="AT17" s="181"/>
      <c r="AU17" s="181" t="e">
        <f>AT17/T17</f>
        <v>#DIV/0!</v>
      </c>
      <c r="AV17" s="174"/>
      <c r="AW17" s="291">
        <f>AV17/E17*C17</f>
        <v>0</v>
      </c>
      <c r="AX17" s="291">
        <f>AV17/E17*D17</f>
        <v>0</v>
      </c>
      <c r="AY17" s="187">
        <f>AV17/E17</f>
        <v>0</v>
      </c>
      <c r="AZ17" s="185" t="s">
        <v>20</v>
      </c>
      <c r="BA17" s="188"/>
      <c r="BB17" s="177">
        <v>1370.07</v>
      </c>
      <c r="BC17" s="177">
        <f t="shared" si="18"/>
        <v>0</v>
      </c>
      <c r="BD17" s="182">
        <f>AY17*C17*AJ17</f>
        <v>0</v>
      </c>
      <c r="BE17" s="182">
        <f>BD17/C17</f>
        <v>0</v>
      </c>
      <c r="BF17" s="291">
        <f>AF17+AW17</f>
        <v>34.622</v>
      </c>
      <c r="BG17" s="291">
        <f>AG17+AX17</f>
        <v>0</v>
      </c>
      <c r="BH17" s="291">
        <f t="shared" si="19"/>
        <v>34.622</v>
      </c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</row>
    <row r="18" spans="1:78" ht="15">
      <c r="A18" s="174">
        <v>10</v>
      </c>
      <c r="B18" s="179" t="s">
        <v>21</v>
      </c>
      <c r="C18" s="180">
        <v>3216</v>
      </c>
      <c r="D18" s="181"/>
      <c r="E18" s="177">
        <f t="shared" si="9"/>
        <v>3216</v>
      </c>
      <c r="F18" s="287">
        <v>208.29</v>
      </c>
      <c r="G18" s="177">
        <f t="shared" si="10"/>
        <v>212.87</v>
      </c>
      <c r="H18" s="205">
        <f t="shared" si="0"/>
        <v>212.87</v>
      </c>
      <c r="I18" s="205">
        <f t="shared" si="1"/>
        <v>28.053</v>
      </c>
      <c r="J18" s="183">
        <v>142</v>
      </c>
      <c r="K18" s="216">
        <v>0.033</v>
      </c>
      <c r="L18" s="184">
        <v>278.5</v>
      </c>
      <c r="M18" s="179" t="s">
        <v>21</v>
      </c>
      <c r="N18" s="181">
        <f t="shared" si="11"/>
        <v>9.19</v>
      </c>
      <c r="O18" s="181">
        <f t="shared" si="2"/>
        <v>1758.6</v>
      </c>
      <c r="P18" s="182">
        <f t="shared" si="12"/>
        <v>0.55</v>
      </c>
      <c r="Q18" s="213">
        <v>124</v>
      </c>
      <c r="R18" s="211">
        <v>129.38</v>
      </c>
      <c r="S18" s="176">
        <f t="shared" si="3"/>
        <v>18</v>
      </c>
      <c r="T18" s="174"/>
      <c r="U18" s="291"/>
      <c r="V18" s="177">
        <v>4.2</v>
      </c>
      <c r="W18" s="177">
        <f t="shared" si="4"/>
        <v>70.1</v>
      </c>
      <c r="X18" s="177">
        <f t="shared" si="13"/>
        <v>75.6</v>
      </c>
      <c r="Y18" s="177">
        <f aca="true" t="shared" si="22" ref="Y18:Y25">X18+V18+R18+N18</f>
        <v>218.37</v>
      </c>
      <c r="Z18" s="178">
        <v>4.2</v>
      </c>
      <c r="AA18" s="218">
        <f t="shared" si="14"/>
        <v>0</v>
      </c>
      <c r="AB18" s="218">
        <v>4.2</v>
      </c>
      <c r="AC18" s="185" t="s">
        <v>21</v>
      </c>
      <c r="AD18" s="217">
        <v>15.75</v>
      </c>
      <c r="AE18" s="177">
        <f t="shared" si="5"/>
        <v>3352.7</v>
      </c>
      <c r="AF18" s="216">
        <f t="shared" si="21"/>
        <v>28.053</v>
      </c>
      <c r="AG18" s="216">
        <f t="shared" si="15"/>
        <v>0</v>
      </c>
      <c r="AH18" s="216">
        <v>28.053</v>
      </c>
      <c r="AI18" s="203">
        <f t="shared" si="6"/>
        <v>0.1317846573</v>
      </c>
      <c r="AJ18" s="177">
        <v>1370.07</v>
      </c>
      <c r="AK18" s="177">
        <f t="shared" si="7"/>
        <v>38434.57</v>
      </c>
      <c r="AL18" s="177">
        <f t="shared" si="16"/>
        <v>41787.27</v>
      </c>
      <c r="AM18" s="181">
        <f t="shared" si="17"/>
        <v>191.36</v>
      </c>
      <c r="AN18" s="218">
        <f t="shared" si="8"/>
        <v>196.3</v>
      </c>
      <c r="AO18" s="186" t="e">
        <f>AL18/#REF!</f>
        <v>#REF!</v>
      </c>
      <c r="AP18" s="294">
        <v>1450.93</v>
      </c>
      <c r="AQ18" s="219">
        <v>16.93</v>
      </c>
      <c r="AR18" s="177"/>
      <c r="AS18" s="177"/>
      <c r="AT18" s="181"/>
      <c r="AU18" s="181" t="e">
        <f>AT18/T18</f>
        <v>#DIV/0!</v>
      </c>
      <c r="AV18" s="174"/>
      <c r="AW18" s="291">
        <f>AV18/E18*C18</f>
        <v>0</v>
      </c>
      <c r="AX18" s="291">
        <f>AV18/E18*D18</f>
        <v>0</v>
      </c>
      <c r="AY18" s="187">
        <f>AV18/E18</f>
        <v>0</v>
      </c>
      <c r="AZ18" s="185" t="s">
        <v>21</v>
      </c>
      <c r="BA18" s="188"/>
      <c r="BB18" s="177">
        <v>1370.07</v>
      </c>
      <c r="BC18" s="177">
        <f t="shared" si="18"/>
        <v>0</v>
      </c>
      <c r="BD18" s="182">
        <f>AY18*C18*AJ18</f>
        <v>0</v>
      </c>
      <c r="BE18" s="182">
        <f>BD18/C18</f>
        <v>0</v>
      </c>
      <c r="BF18" s="291">
        <f>AF18+AW18</f>
        <v>28.053</v>
      </c>
      <c r="BG18" s="291">
        <f>AG18+AX18</f>
        <v>0</v>
      </c>
      <c r="BH18" s="291">
        <f t="shared" si="19"/>
        <v>28.053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</row>
    <row r="19" spans="1:78" ht="15">
      <c r="A19" s="174">
        <v>11</v>
      </c>
      <c r="B19" s="179" t="s">
        <v>22</v>
      </c>
      <c r="C19" s="180">
        <v>3450.7</v>
      </c>
      <c r="D19" s="181"/>
      <c r="E19" s="177">
        <f t="shared" si="9"/>
        <v>3450.7</v>
      </c>
      <c r="F19" s="287">
        <v>217.54</v>
      </c>
      <c r="G19" s="177">
        <f t="shared" si="10"/>
        <v>222.33</v>
      </c>
      <c r="H19" s="205">
        <f t="shared" si="0"/>
        <v>222.33</v>
      </c>
      <c r="I19" s="205">
        <f t="shared" si="1"/>
        <v>30.29</v>
      </c>
      <c r="J19" s="183">
        <v>144</v>
      </c>
      <c r="K19" s="216">
        <v>0.033</v>
      </c>
      <c r="L19" s="184">
        <v>310.9</v>
      </c>
      <c r="M19" s="179" t="s">
        <v>22</v>
      </c>
      <c r="N19" s="181">
        <f t="shared" si="11"/>
        <v>10.26</v>
      </c>
      <c r="O19" s="181">
        <f t="shared" si="2"/>
        <v>1862.09</v>
      </c>
      <c r="P19" s="182">
        <f t="shared" si="12"/>
        <v>0.54</v>
      </c>
      <c r="Q19" s="213">
        <v>125</v>
      </c>
      <c r="R19" s="211">
        <v>153.7</v>
      </c>
      <c r="S19" s="176">
        <f t="shared" si="3"/>
        <v>19</v>
      </c>
      <c r="T19" s="174"/>
      <c r="U19" s="291"/>
      <c r="V19" s="177">
        <v>4.2</v>
      </c>
      <c r="W19" s="177">
        <f t="shared" si="4"/>
        <v>54.17</v>
      </c>
      <c r="X19" s="177">
        <f t="shared" si="13"/>
        <v>79.8</v>
      </c>
      <c r="Y19" s="177">
        <f t="shared" si="22"/>
        <v>247.96</v>
      </c>
      <c r="Z19" s="178">
        <v>4.2</v>
      </c>
      <c r="AA19" s="218">
        <f t="shared" si="14"/>
        <v>0</v>
      </c>
      <c r="AB19" s="218">
        <v>4.2</v>
      </c>
      <c r="AC19" s="185" t="s">
        <v>22</v>
      </c>
      <c r="AD19" s="217">
        <v>15.75</v>
      </c>
      <c r="AE19" s="177">
        <f t="shared" si="5"/>
        <v>3501.7</v>
      </c>
      <c r="AF19" s="216">
        <f t="shared" si="21"/>
        <v>30.29</v>
      </c>
      <c r="AG19" s="216">
        <f t="shared" si="15"/>
        <v>0</v>
      </c>
      <c r="AH19" s="216">
        <v>30.29</v>
      </c>
      <c r="AI19" s="203">
        <f t="shared" si="6"/>
        <v>0.13623892412</v>
      </c>
      <c r="AJ19" s="177">
        <v>1370.07</v>
      </c>
      <c r="AK19" s="177">
        <f t="shared" si="7"/>
        <v>41499.42</v>
      </c>
      <c r="AL19" s="177">
        <f t="shared" si="16"/>
        <v>45001.12</v>
      </c>
      <c r="AM19" s="181">
        <f t="shared" si="17"/>
        <v>181.49</v>
      </c>
      <c r="AN19" s="218">
        <f t="shared" si="8"/>
        <v>202.41</v>
      </c>
      <c r="AO19" s="186" t="e">
        <f>AL19/#REF!</f>
        <v>#REF!</v>
      </c>
      <c r="AP19" s="294">
        <v>1450.93</v>
      </c>
      <c r="AQ19" s="219">
        <v>16.93</v>
      </c>
      <c r="AR19" s="177"/>
      <c r="AS19" s="177"/>
      <c r="AT19" s="181"/>
      <c r="AU19" s="181" t="e">
        <f>AT19/T19</f>
        <v>#DIV/0!</v>
      </c>
      <c r="AV19" s="174"/>
      <c r="AW19" s="291">
        <f>AV19/E19*C19</f>
        <v>0</v>
      </c>
      <c r="AX19" s="291">
        <f>AV19/E19*D19</f>
        <v>0</v>
      </c>
      <c r="AY19" s="187">
        <f>AV19/E19</f>
        <v>0</v>
      </c>
      <c r="AZ19" s="185" t="s">
        <v>22</v>
      </c>
      <c r="BA19" s="188"/>
      <c r="BB19" s="177">
        <v>1370.07</v>
      </c>
      <c r="BC19" s="177">
        <f t="shared" si="18"/>
        <v>0</v>
      </c>
      <c r="BD19" s="182">
        <f>AY19*C19*AJ19</f>
        <v>0</v>
      </c>
      <c r="BE19" s="182">
        <f>BD19/C19</f>
        <v>0</v>
      </c>
      <c r="BF19" s="291">
        <f>AF19+AW19</f>
        <v>30.29</v>
      </c>
      <c r="BG19" s="291">
        <f>AG19+AX19</f>
        <v>0</v>
      </c>
      <c r="BH19" s="291">
        <f t="shared" si="19"/>
        <v>30.29</v>
      </c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</row>
    <row r="20" spans="1:78" ht="15">
      <c r="A20" s="174">
        <v>12</v>
      </c>
      <c r="B20" s="179" t="s">
        <v>23</v>
      </c>
      <c r="C20" s="180">
        <v>3454.4</v>
      </c>
      <c r="D20" s="181"/>
      <c r="E20" s="177">
        <f t="shared" si="9"/>
        <v>3454.4</v>
      </c>
      <c r="F20" s="287">
        <v>218.38</v>
      </c>
      <c r="G20" s="177">
        <f t="shared" si="10"/>
        <v>223.18</v>
      </c>
      <c r="H20" s="205">
        <f t="shared" si="0"/>
        <v>223.18</v>
      </c>
      <c r="I20" s="205">
        <f t="shared" si="1"/>
        <v>25.386</v>
      </c>
      <c r="J20" s="183">
        <v>128</v>
      </c>
      <c r="K20" s="216">
        <v>0.033</v>
      </c>
      <c r="L20" s="184">
        <v>322</v>
      </c>
      <c r="M20" s="179" t="s">
        <v>23</v>
      </c>
      <c r="N20" s="181">
        <f t="shared" si="11"/>
        <v>10.63</v>
      </c>
      <c r="O20" s="181">
        <f t="shared" si="2"/>
        <v>1449.29</v>
      </c>
      <c r="P20" s="182">
        <f t="shared" si="12"/>
        <v>0.42</v>
      </c>
      <c r="Q20" s="213">
        <v>104</v>
      </c>
      <c r="R20" s="211">
        <v>165.26</v>
      </c>
      <c r="S20" s="176">
        <f t="shared" si="3"/>
        <v>24</v>
      </c>
      <c r="T20" s="174"/>
      <c r="U20" s="291"/>
      <c r="V20" s="177">
        <v>4.2</v>
      </c>
      <c r="W20" s="177">
        <f t="shared" si="4"/>
        <v>43.09</v>
      </c>
      <c r="X20" s="177">
        <f t="shared" si="13"/>
        <v>100.8</v>
      </c>
      <c r="Y20" s="177">
        <f t="shared" si="22"/>
        <v>280.89</v>
      </c>
      <c r="Z20" s="178">
        <v>4.2</v>
      </c>
      <c r="AA20" s="218">
        <f t="shared" si="14"/>
        <v>0</v>
      </c>
      <c r="AB20" s="218">
        <v>4.2</v>
      </c>
      <c r="AC20" s="185" t="s">
        <v>23</v>
      </c>
      <c r="AD20" s="217">
        <v>15.75</v>
      </c>
      <c r="AE20" s="177">
        <f t="shared" si="5"/>
        <v>3515.09</v>
      </c>
      <c r="AF20" s="216">
        <f t="shared" si="21"/>
        <v>25.386</v>
      </c>
      <c r="AG20" s="216">
        <f t="shared" si="15"/>
        <v>0</v>
      </c>
      <c r="AH20" s="216">
        <v>25.386</v>
      </c>
      <c r="AI20" s="203">
        <f t="shared" si="6"/>
        <v>0.1137467515</v>
      </c>
      <c r="AJ20" s="177">
        <v>1370.07</v>
      </c>
      <c r="AK20" s="177">
        <f t="shared" si="7"/>
        <v>34780.6</v>
      </c>
      <c r="AL20" s="177">
        <f t="shared" si="16"/>
        <v>38295.69</v>
      </c>
      <c r="AM20" s="181">
        <f t="shared" si="17"/>
        <v>136.34</v>
      </c>
      <c r="AN20" s="218">
        <f t="shared" si="8"/>
        <v>171.59</v>
      </c>
      <c r="AO20" s="186" t="e">
        <f>AL20/#REF!</f>
        <v>#REF!</v>
      </c>
      <c r="AP20" s="294">
        <v>1450.93</v>
      </c>
      <c r="AQ20" s="219">
        <v>16.93</v>
      </c>
      <c r="AR20" s="177"/>
      <c r="AS20" s="177"/>
      <c r="AT20" s="181"/>
      <c r="AU20" s="181" t="e">
        <f>AT20/T20</f>
        <v>#DIV/0!</v>
      </c>
      <c r="AV20" s="174"/>
      <c r="AW20" s="291">
        <f>AV20/E20*C20</f>
        <v>0</v>
      </c>
      <c r="AX20" s="291">
        <f>AV20/E20*D20</f>
        <v>0</v>
      </c>
      <c r="AY20" s="187">
        <f>AV20/E20</f>
        <v>0</v>
      </c>
      <c r="AZ20" s="185" t="s">
        <v>23</v>
      </c>
      <c r="BA20" s="188"/>
      <c r="BB20" s="177">
        <v>1370.07</v>
      </c>
      <c r="BC20" s="177">
        <f t="shared" si="18"/>
        <v>0</v>
      </c>
      <c r="BD20" s="182">
        <f>AY20*C20*AJ20</f>
        <v>0</v>
      </c>
      <c r="BE20" s="182">
        <f>BD20/C20</f>
        <v>0</v>
      </c>
      <c r="BF20" s="291">
        <f>AF20+AW20</f>
        <v>25.386</v>
      </c>
      <c r="BG20" s="291">
        <f>AG20+AX20</f>
        <v>0</v>
      </c>
      <c r="BH20" s="291">
        <f t="shared" si="19"/>
        <v>25.386</v>
      </c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</row>
    <row r="21" spans="1:78" ht="15">
      <c r="A21" s="174">
        <v>13</v>
      </c>
      <c r="B21" s="179" t="s">
        <v>24</v>
      </c>
      <c r="C21" s="180">
        <v>3302.6</v>
      </c>
      <c r="D21" s="181">
        <v>116.5</v>
      </c>
      <c r="E21" s="177">
        <f t="shared" si="9"/>
        <v>3419.1</v>
      </c>
      <c r="F21" s="287">
        <v>209.64</v>
      </c>
      <c r="G21" s="177">
        <f t="shared" si="10"/>
        <v>214.25</v>
      </c>
      <c r="H21" s="205">
        <f t="shared" si="0"/>
        <v>214.004</v>
      </c>
      <c r="I21" s="205">
        <f t="shared" si="1"/>
        <v>28.57</v>
      </c>
      <c r="J21" s="183">
        <v>136</v>
      </c>
      <c r="K21" s="216">
        <v>0.033</v>
      </c>
      <c r="L21" s="184">
        <v>307.2</v>
      </c>
      <c r="M21" s="179" t="s">
        <v>24</v>
      </c>
      <c r="N21" s="181">
        <f t="shared" si="11"/>
        <v>10.14</v>
      </c>
      <c r="O21" s="181">
        <f t="shared" si="2"/>
        <v>1921.73</v>
      </c>
      <c r="P21" s="182">
        <f t="shared" si="12"/>
        <v>0.56</v>
      </c>
      <c r="Q21" s="213">
        <v>124</v>
      </c>
      <c r="R21" s="211">
        <v>142.78</v>
      </c>
      <c r="S21" s="176">
        <f t="shared" si="3"/>
        <v>12</v>
      </c>
      <c r="T21" s="174">
        <v>0.246</v>
      </c>
      <c r="U21" s="291">
        <f>T21*AI21</f>
        <v>0.033</v>
      </c>
      <c r="V21" s="177">
        <v>21</v>
      </c>
      <c r="W21" s="177">
        <f t="shared" si="4"/>
        <v>40.08</v>
      </c>
      <c r="X21" s="177">
        <f t="shared" si="13"/>
        <v>50.4</v>
      </c>
      <c r="Y21" s="177">
        <f t="shared" si="22"/>
        <v>224.32</v>
      </c>
      <c r="Z21" s="178">
        <v>4.2</v>
      </c>
      <c r="AA21" s="218">
        <f t="shared" si="14"/>
        <v>0</v>
      </c>
      <c r="AB21" s="218">
        <v>4.2</v>
      </c>
      <c r="AC21" s="185" t="s">
        <v>24</v>
      </c>
      <c r="AD21" s="217">
        <v>15.75</v>
      </c>
      <c r="AE21" s="177">
        <f t="shared" si="5"/>
        <v>3370.56</v>
      </c>
      <c r="AF21" s="216">
        <f t="shared" si="21"/>
        <v>28.57</v>
      </c>
      <c r="AG21" s="216">
        <f t="shared" si="15"/>
        <v>0.033</v>
      </c>
      <c r="AH21" s="216">
        <v>28.603</v>
      </c>
      <c r="AI21" s="203">
        <f t="shared" si="6"/>
        <v>0.13350291715</v>
      </c>
      <c r="AJ21" s="177">
        <v>1370.07</v>
      </c>
      <c r="AK21" s="177">
        <f t="shared" si="7"/>
        <v>39142.9</v>
      </c>
      <c r="AL21" s="177">
        <f t="shared" si="16"/>
        <v>42513.46</v>
      </c>
      <c r="AM21" s="181">
        <f t="shared" si="17"/>
        <v>189.52</v>
      </c>
      <c r="AN21" s="218">
        <f t="shared" si="8"/>
        <v>198.66</v>
      </c>
      <c r="AO21" s="186" t="e">
        <f>AL21/#REF!</f>
        <v>#REF!</v>
      </c>
      <c r="AP21" s="294">
        <v>1450.93</v>
      </c>
      <c r="AQ21" s="219">
        <v>16.93</v>
      </c>
      <c r="AR21" s="177">
        <f>U21*AP21</f>
        <v>47.88</v>
      </c>
      <c r="AS21" s="177">
        <f>T21*AQ21</f>
        <v>4.16</v>
      </c>
      <c r="AT21" s="181">
        <f>AR21+AS21</f>
        <v>52.04</v>
      </c>
      <c r="AU21" s="181">
        <f>AT21/T21</f>
        <v>211.54</v>
      </c>
      <c r="AV21" s="174"/>
      <c r="AW21" s="291">
        <f>AV21/E21*C21</f>
        <v>0</v>
      </c>
      <c r="AX21" s="291">
        <f>AV21/E21*D21</f>
        <v>0</v>
      </c>
      <c r="AY21" s="187">
        <f>AV21/E21</f>
        <v>0</v>
      </c>
      <c r="AZ21" s="185" t="s">
        <v>24</v>
      </c>
      <c r="BA21" s="188"/>
      <c r="BB21" s="177">
        <v>1370.07</v>
      </c>
      <c r="BC21" s="177">
        <f t="shared" si="18"/>
        <v>0</v>
      </c>
      <c r="BD21" s="182">
        <f>AY21*C21*AJ21</f>
        <v>0</v>
      </c>
      <c r="BE21" s="182">
        <f>BD21/C21</f>
        <v>0</v>
      </c>
      <c r="BF21" s="291">
        <f>AF21+AW21</f>
        <v>28.57</v>
      </c>
      <c r="BG21" s="291">
        <f>AG21+AX21</f>
        <v>0.033</v>
      </c>
      <c r="BH21" s="291">
        <f t="shared" si="19"/>
        <v>28.603</v>
      </c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</row>
    <row r="22" spans="1:78" ht="15">
      <c r="A22" s="174">
        <v>14</v>
      </c>
      <c r="B22" s="179" t="s">
        <v>25</v>
      </c>
      <c r="C22" s="180">
        <v>3428</v>
      </c>
      <c r="D22" s="181"/>
      <c r="E22" s="177">
        <f t="shared" si="9"/>
        <v>3428</v>
      </c>
      <c r="F22" s="287">
        <v>167.52</v>
      </c>
      <c r="G22" s="177">
        <f t="shared" si="10"/>
        <v>171.21</v>
      </c>
      <c r="H22" s="205">
        <f t="shared" si="0"/>
        <v>171.21</v>
      </c>
      <c r="I22" s="205">
        <f t="shared" si="1"/>
        <v>24.606</v>
      </c>
      <c r="J22" s="183">
        <v>134</v>
      </c>
      <c r="K22" s="216">
        <v>0.033</v>
      </c>
      <c r="L22" s="184">
        <v>305.6</v>
      </c>
      <c r="M22" s="179" t="s">
        <v>25</v>
      </c>
      <c r="N22" s="181">
        <f t="shared" si="11"/>
        <v>10.08</v>
      </c>
      <c r="O22" s="181">
        <f t="shared" si="2"/>
        <v>1515.93</v>
      </c>
      <c r="P22" s="182">
        <f t="shared" si="12"/>
        <v>0.44</v>
      </c>
      <c r="Q22" s="213">
        <v>126</v>
      </c>
      <c r="R22" s="211">
        <v>177.41</v>
      </c>
      <c r="S22" s="176">
        <f t="shared" si="3"/>
        <v>8</v>
      </c>
      <c r="T22" s="174"/>
      <c r="U22" s="291"/>
      <c r="V22" s="177">
        <v>21</v>
      </c>
      <c r="W22" s="177">
        <f t="shared" si="4"/>
        <v>-37.28</v>
      </c>
      <c r="X22" s="177">
        <f t="shared" si="13"/>
        <v>33.6</v>
      </c>
      <c r="Y22" s="177">
        <f t="shared" si="22"/>
        <v>242.09</v>
      </c>
      <c r="Z22" s="178">
        <v>4.2</v>
      </c>
      <c r="AA22" s="218">
        <f t="shared" si="14"/>
        <v>0</v>
      </c>
      <c r="AB22" s="218">
        <v>4.2</v>
      </c>
      <c r="AC22" s="185" t="s">
        <v>25</v>
      </c>
      <c r="AD22" s="217">
        <v>15.75</v>
      </c>
      <c r="AE22" s="177">
        <f t="shared" si="5"/>
        <v>2696.56</v>
      </c>
      <c r="AF22" s="216">
        <f t="shared" si="21"/>
        <v>24.606</v>
      </c>
      <c r="AG22" s="216">
        <f t="shared" si="15"/>
        <v>0</v>
      </c>
      <c r="AH22" s="216">
        <v>24.606</v>
      </c>
      <c r="AI22" s="203">
        <f t="shared" si="6"/>
        <v>0.14371824076</v>
      </c>
      <c r="AJ22" s="177">
        <v>1370.07</v>
      </c>
      <c r="AK22" s="177">
        <f t="shared" si="7"/>
        <v>33711.94</v>
      </c>
      <c r="AL22" s="177">
        <f t="shared" si="16"/>
        <v>36408.5</v>
      </c>
      <c r="AM22" s="181">
        <f t="shared" si="17"/>
        <v>150.39</v>
      </c>
      <c r="AN22" s="218">
        <f t="shared" si="8"/>
        <v>212.65</v>
      </c>
      <c r="AO22" s="186" t="e">
        <f>AL22/#REF!</f>
        <v>#REF!</v>
      </c>
      <c r="AP22" s="294">
        <v>1450.93</v>
      </c>
      <c r="AQ22" s="219">
        <v>16.93</v>
      </c>
      <c r="AR22" s="177"/>
      <c r="AS22" s="177"/>
      <c r="AT22" s="181"/>
      <c r="AU22" s="181" t="e">
        <f>AT22/T22</f>
        <v>#DIV/0!</v>
      </c>
      <c r="AV22" s="174"/>
      <c r="AW22" s="291">
        <f>AV22/E22*C22</f>
        <v>0</v>
      </c>
      <c r="AX22" s="291">
        <f>AV22/E22*D22</f>
        <v>0</v>
      </c>
      <c r="AY22" s="187">
        <f>AV22/E22</f>
        <v>0</v>
      </c>
      <c r="AZ22" s="185" t="s">
        <v>25</v>
      </c>
      <c r="BA22" s="188"/>
      <c r="BB22" s="177">
        <v>1370.07</v>
      </c>
      <c r="BC22" s="177">
        <f t="shared" si="18"/>
        <v>0</v>
      </c>
      <c r="BD22" s="182">
        <f>AY22*C22*AJ22</f>
        <v>0</v>
      </c>
      <c r="BE22" s="182">
        <f>BD22/C22</f>
        <v>0</v>
      </c>
      <c r="BF22" s="291">
        <f>AF22+AW22</f>
        <v>24.606</v>
      </c>
      <c r="BG22" s="291">
        <f>AG22+AX22</f>
        <v>0</v>
      </c>
      <c r="BH22" s="291">
        <f t="shared" si="19"/>
        <v>24.606</v>
      </c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</row>
    <row r="23" spans="1:78" ht="15">
      <c r="A23" s="174">
        <v>15</v>
      </c>
      <c r="B23" s="179" t="s">
        <v>26</v>
      </c>
      <c r="C23" s="180">
        <v>3465.6</v>
      </c>
      <c r="D23" s="181"/>
      <c r="E23" s="177">
        <f t="shared" si="9"/>
        <v>3465.6</v>
      </c>
      <c r="F23" s="287">
        <v>237.48</v>
      </c>
      <c r="G23" s="177">
        <f t="shared" si="10"/>
        <v>242.7</v>
      </c>
      <c r="H23" s="205">
        <f t="shared" si="0"/>
        <v>242.7</v>
      </c>
      <c r="I23" s="205">
        <f t="shared" si="1"/>
        <v>31.872</v>
      </c>
      <c r="J23" s="183">
        <v>130</v>
      </c>
      <c r="K23" s="216">
        <v>0.033</v>
      </c>
      <c r="L23" s="184">
        <v>344.5</v>
      </c>
      <c r="M23" s="179" t="s">
        <v>26</v>
      </c>
      <c r="N23" s="181">
        <f t="shared" si="11"/>
        <v>11.37</v>
      </c>
      <c r="O23" s="181">
        <f t="shared" si="2"/>
        <v>1865.59</v>
      </c>
      <c r="P23" s="182">
        <f t="shared" si="12"/>
        <v>0.54</v>
      </c>
      <c r="Q23" s="213">
        <v>99</v>
      </c>
      <c r="R23" s="211">
        <v>135.25</v>
      </c>
      <c r="S23" s="176">
        <f t="shared" si="3"/>
        <v>31</v>
      </c>
      <c r="T23" s="174"/>
      <c r="U23" s="291"/>
      <c r="V23" s="177">
        <v>12.6</v>
      </c>
      <c r="W23" s="177">
        <f t="shared" si="4"/>
        <v>83.48</v>
      </c>
      <c r="X23" s="177">
        <f t="shared" si="13"/>
        <v>130.2</v>
      </c>
      <c r="Y23" s="177">
        <f t="shared" si="22"/>
        <v>289.42</v>
      </c>
      <c r="Z23" s="178">
        <v>4.2</v>
      </c>
      <c r="AA23" s="218">
        <f t="shared" si="14"/>
        <v>0</v>
      </c>
      <c r="AB23" s="218">
        <v>4.2</v>
      </c>
      <c r="AC23" s="185" t="s">
        <v>26</v>
      </c>
      <c r="AD23" s="217">
        <v>15.75</v>
      </c>
      <c r="AE23" s="177">
        <f t="shared" si="5"/>
        <v>3822.53</v>
      </c>
      <c r="AF23" s="216">
        <f t="shared" si="21"/>
        <v>31.872</v>
      </c>
      <c r="AG23" s="216">
        <f t="shared" si="15"/>
        <v>0</v>
      </c>
      <c r="AH23" s="216">
        <v>31.872</v>
      </c>
      <c r="AI23" s="203">
        <f t="shared" si="6"/>
        <v>0.13132262052</v>
      </c>
      <c r="AJ23" s="177">
        <v>1370.07</v>
      </c>
      <c r="AK23" s="177">
        <f t="shared" si="7"/>
        <v>43666.87</v>
      </c>
      <c r="AL23" s="177">
        <f t="shared" si="16"/>
        <v>47489.4</v>
      </c>
      <c r="AM23" s="181">
        <f t="shared" si="17"/>
        <v>164.08</v>
      </c>
      <c r="AN23" s="218">
        <f t="shared" si="8"/>
        <v>195.67</v>
      </c>
      <c r="AO23" s="186" t="e">
        <f>AL23/#REF!</f>
        <v>#REF!</v>
      </c>
      <c r="AP23" s="294">
        <v>1450.93</v>
      </c>
      <c r="AQ23" s="219">
        <v>16.93</v>
      </c>
      <c r="AR23" s="177"/>
      <c r="AS23" s="177"/>
      <c r="AT23" s="181"/>
      <c r="AU23" s="181" t="e">
        <f>AT23/T23</f>
        <v>#DIV/0!</v>
      </c>
      <c r="AV23" s="174"/>
      <c r="AW23" s="291">
        <f>AV23/E23*C23</f>
        <v>0</v>
      </c>
      <c r="AX23" s="291">
        <f>AV23/E23*D23</f>
        <v>0</v>
      </c>
      <c r="AY23" s="187">
        <f>AV23/E23</f>
        <v>0</v>
      </c>
      <c r="AZ23" s="185" t="s">
        <v>26</v>
      </c>
      <c r="BA23" s="188"/>
      <c r="BB23" s="177">
        <v>1370.07</v>
      </c>
      <c r="BC23" s="177">
        <f t="shared" si="18"/>
        <v>0</v>
      </c>
      <c r="BD23" s="182">
        <f>AY23*C23*AJ23</f>
        <v>0</v>
      </c>
      <c r="BE23" s="182">
        <f>BD23/C23</f>
        <v>0</v>
      </c>
      <c r="BF23" s="291">
        <f>AF23+AW23</f>
        <v>31.872</v>
      </c>
      <c r="BG23" s="291">
        <f>AG23+AX23</f>
        <v>0</v>
      </c>
      <c r="BH23" s="291">
        <f t="shared" si="19"/>
        <v>31.872</v>
      </c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</row>
    <row r="24" spans="1:78" ht="15">
      <c r="A24" s="174">
        <v>16</v>
      </c>
      <c r="B24" s="179" t="s">
        <v>27</v>
      </c>
      <c r="C24" s="180">
        <v>3556.1</v>
      </c>
      <c r="D24" s="181"/>
      <c r="E24" s="177">
        <f t="shared" si="9"/>
        <v>3556.1</v>
      </c>
      <c r="F24" s="287">
        <v>249</v>
      </c>
      <c r="G24" s="177">
        <f t="shared" si="10"/>
        <v>254.48</v>
      </c>
      <c r="H24" s="205">
        <f t="shared" si="0"/>
        <v>254.48</v>
      </c>
      <c r="I24" s="205">
        <f t="shared" si="1"/>
        <v>29.863</v>
      </c>
      <c r="J24" s="183">
        <v>140</v>
      </c>
      <c r="K24" s="216">
        <v>0.033</v>
      </c>
      <c r="L24" s="184">
        <v>314.4</v>
      </c>
      <c r="M24" s="179" t="s">
        <v>27</v>
      </c>
      <c r="N24" s="181">
        <f t="shared" si="11"/>
        <v>10.38</v>
      </c>
      <c r="O24" s="181">
        <f t="shared" si="2"/>
        <v>1832.38</v>
      </c>
      <c r="P24" s="182">
        <f t="shared" si="12"/>
        <v>0.52</v>
      </c>
      <c r="Q24" s="213">
        <v>134</v>
      </c>
      <c r="R24" s="211">
        <v>206.37</v>
      </c>
      <c r="S24" s="176">
        <f t="shared" si="3"/>
        <v>6</v>
      </c>
      <c r="T24" s="174"/>
      <c r="U24" s="291"/>
      <c r="V24" s="177">
        <v>4.2</v>
      </c>
      <c r="W24" s="177">
        <f t="shared" si="4"/>
        <v>33.53</v>
      </c>
      <c r="X24" s="177">
        <f>W24</f>
        <v>33.53</v>
      </c>
      <c r="Y24" s="177">
        <f t="shared" si="22"/>
        <v>254.48</v>
      </c>
      <c r="Z24" s="178">
        <f>W24/S24</f>
        <v>5.59</v>
      </c>
      <c r="AA24" s="218">
        <f t="shared" si="14"/>
        <v>0</v>
      </c>
      <c r="AB24" s="218">
        <v>5.59</v>
      </c>
      <c r="AC24" s="185" t="s">
        <v>27</v>
      </c>
      <c r="AD24" s="217">
        <v>15.75</v>
      </c>
      <c r="AE24" s="177">
        <f t="shared" si="5"/>
        <v>4008.06</v>
      </c>
      <c r="AF24" s="216">
        <f t="shared" si="21"/>
        <v>29.863</v>
      </c>
      <c r="AG24" s="216">
        <f t="shared" si="15"/>
        <v>0</v>
      </c>
      <c r="AH24" s="216">
        <v>29.863</v>
      </c>
      <c r="AI24" s="203">
        <f t="shared" si="6"/>
        <v>0.11734910406</v>
      </c>
      <c r="AJ24" s="177">
        <v>1370.07</v>
      </c>
      <c r="AK24" s="177">
        <f t="shared" si="7"/>
        <v>40914.4</v>
      </c>
      <c r="AL24" s="177">
        <f t="shared" si="16"/>
        <v>44922.46</v>
      </c>
      <c r="AM24" s="181">
        <f>AN24</f>
        <v>176.53</v>
      </c>
      <c r="AN24" s="218">
        <f t="shared" si="8"/>
        <v>176.53</v>
      </c>
      <c r="AO24" s="186" t="e">
        <f>AL24/#REF!</f>
        <v>#REF!</v>
      </c>
      <c r="AP24" s="294">
        <v>1450.93</v>
      </c>
      <c r="AQ24" s="219">
        <v>16.93</v>
      </c>
      <c r="AR24" s="177"/>
      <c r="AS24" s="177"/>
      <c r="AT24" s="181"/>
      <c r="AU24" s="181" t="e">
        <f>AT24/T24</f>
        <v>#DIV/0!</v>
      </c>
      <c r="AV24" s="174"/>
      <c r="AW24" s="291">
        <f>AV24/E24*C24</f>
        <v>0</v>
      </c>
      <c r="AX24" s="291">
        <f>AV24/E24*D24</f>
        <v>0</v>
      </c>
      <c r="AY24" s="187">
        <f>AV24/E24</f>
        <v>0</v>
      </c>
      <c r="AZ24" s="185" t="s">
        <v>27</v>
      </c>
      <c r="BA24" s="188"/>
      <c r="BB24" s="177">
        <v>1370.07</v>
      </c>
      <c r="BC24" s="177">
        <f t="shared" si="18"/>
        <v>0</v>
      </c>
      <c r="BD24" s="182">
        <f>AY24*C24*AJ24</f>
        <v>0</v>
      </c>
      <c r="BE24" s="182">
        <f>BD24/C24</f>
        <v>0</v>
      </c>
      <c r="BF24" s="291">
        <f>AF24+AW24</f>
        <v>29.863</v>
      </c>
      <c r="BG24" s="291">
        <f>AG24+AX24</f>
        <v>0</v>
      </c>
      <c r="BH24" s="291">
        <f t="shared" si="19"/>
        <v>29.863</v>
      </c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</row>
    <row r="25" spans="1:78" ht="15">
      <c r="A25" s="174">
        <v>17</v>
      </c>
      <c r="B25" s="179" t="s">
        <v>28</v>
      </c>
      <c r="C25" s="180">
        <v>3554.8</v>
      </c>
      <c r="D25" s="181"/>
      <c r="E25" s="177">
        <f t="shared" si="9"/>
        <v>3554.8</v>
      </c>
      <c r="F25" s="287">
        <v>332.88</v>
      </c>
      <c r="G25" s="177">
        <f t="shared" si="10"/>
        <v>340.2</v>
      </c>
      <c r="H25" s="205">
        <f t="shared" si="0"/>
        <v>340.2</v>
      </c>
      <c r="I25" s="205">
        <f t="shared" si="1"/>
        <v>36.934</v>
      </c>
      <c r="J25" s="183">
        <v>144</v>
      </c>
      <c r="K25" s="216">
        <v>0.033</v>
      </c>
      <c r="L25" s="184">
        <v>317.6</v>
      </c>
      <c r="M25" s="179" t="s">
        <v>28</v>
      </c>
      <c r="N25" s="181">
        <f t="shared" si="11"/>
        <v>10.48</v>
      </c>
      <c r="O25" s="181">
        <f t="shared" si="2"/>
        <v>1723.86</v>
      </c>
      <c r="P25" s="182">
        <f t="shared" si="12"/>
        <v>0.48</v>
      </c>
      <c r="Q25" s="213">
        <v>122</v>
      </c>
      <c r="R25" s="211">
        <v>151.74</v>
      </c>
      <c r="S25" s="176">
        <f t="shared" si="3"/>
        <v>22</v>
      </c>
      <c r="T25" s="174"/>
      <c r="U25" s="291"/>
      <c r="V25" s="177">
        <v>8.4</v>
      </c>
      <c r="W25" s="177">
        <f t="shared" si="4"/>
        <v>169.58</v>
      </c>
      <c r="X25" s="177">
        <f>W25</f>
        <v>169.58</v>
      </c>
      <c r="Y25" s="177">
        <f t="shared" si="22"/>
        <v>340.2</v>
      </c>
      <c r="Z25" s="178">
        <f>W25/S25</f>
        <v>7.71</v>
      </c>
      <c r="AA25" s="218">
        <f t="shared" si="14"/>
        <v>0</v>
      </c>
      <c r="AB25" s="218">
        <v>7.71</v>
      </c>
      <c r="AC25" s="185" t="s">
        <v>28</v>
      </c>
      <c r="AD25" s="217">
        <v>15.75</v>
      </c>
      <c r="AE25" s="177">
        <f t="shared" si="5"/>
        <v>5358.15</v>
      </c>
      <c r="AF25" s="216">
        <f t="shared" si="21"/>
        <v>36.934</v>
      </c>
      <c r="AG25" s="216">
        <f t="shared" si="15"/>
        <v>0</v>
      </c>
      <c r="AH25" s="216">
        <v>36.934</v>
      </c>
      <c r="AI25" s="203">
        <f t="shared" si="6"/>
        <v>0.10856554968</v>
      </c>
      <c r="AJ25" s="177">
        <v>1370.07</v>
      </c>
      <c r="AK25" s="177">
        <f t="shared" si="7"/>
        <v>50602.17</v>
      </c>
      <c r="AL25" s="177">
        <f t="shared" si="16"/>
        <v>55960.32</v>
      </c>
      <c r="AM25" s="181">
        <f>AN25</f>
        <v>164.49</v>
      </c>
      <c r="AN25" s="218">
        <f t="shared" si="8"/>
        <v>164.49</v>
      </c>
      <c r="AO25" s="186" t="e">
        <f>AL25/#REF!</f>
        <v>#REF!</v>
      </c>
      <c r="AP25" s="294">
        <v>1450.93</v>
      </c>
      <c r="AQ25" s="219">
        <v>16.93</v>
      </c>
      <c r="AR25" s="177"/>
      <c r="AS25" s="177"/>
      <c r="AT25" s="181"/>
      <c r="AU25" s="181" t="e">
        <f>AT25/T25</f>
        <v>#DIV/0!</v>
      </c>
      <c r="AV25" s="174"/>
      <c r="AW25" s="291">
        <f>AV25/E25*C25</f>
        <v>0</v>
      </c>
      <c r="AX25" s="291">
        <f>AV25/E25*D25</f>
        <v>0</v>
      </c>
      <c r="AY25" s="187">
        <f>AV25/E25</f>
        <v>0</v>
      </c>
      <c r="AZ25" s="185" t="s">
        <v>28</v>
      </c>
      <c r="BA25" s="188"/>
      <c r="BB25" s="177">
        <v>1370.07</v>
      </c>
      <c r="BC25" s="177">
        <f t="shared" si="18"/>
        <v>0</v>
      </c>
      <c r="BD25" s="182">
        <f>AY25*C25*AJ25</f>
        <v>0</v>
      </c>
      <c r="BE25" s="182">
        <f>BD25/C25</f>
        <v>0</v>
      </c>
      <c r="BF25" s="291">
        <f>AF25+AW25</f>
        <v>36.934</v>
      </c>
      <c r="BG25" s="291">
        <f>AG25+AX25</f>
        <v>0</v>
      </c>
      <c r="BH25" s="291">
        <f t="shared" si="19"/>
        <v>36.934</v>
      </c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</row>
    <row r="26" spans="1:78" ht="15">
      <c r="A26" s="174">
        <v>18</v>
      </c>
      <c r="B26" s="179" t="s">
        <v>29</v>
      </c>
      <c r="C26" s="180">
        <v>3524</v>
      </c>
      <c r="D26" s="181"/>
      <c r="E26" s="177">
        <f t="shared" si="9"/>
        <v>3524</v>
      </c>
      <c r="F26" s="287">
        <v>239.56</v>
      </c>
      <c r="G26" s="177">
        <f t="shared" si="10"/>
        <v>244.83</v>
      </c>
      <c r="H26" s="205">
        <f t="shared" si="0"/>
        <v>244.83</v>
      </c>
      <c r="I26" s="205">
        <f t="shared" si="1"/>
        <v>29.306</v>
      </c>
      <c r="J26" s="183">
        <v>154</v>
      </c>
      <c r="K26" s="216">
        <v>0.033</v>
      </c>
      <c r="L26" s="184">
        <v>309.6</v>
      </c>
      <c r="M26" s="179" t="s">
        <v>29</v>
      </c>
      <c r="N26" s="181">
        <f t="shared" si="11"/>
        <v>10.22</v>
      </c>
      <c r="O26" s="181">
        <f t="shared" si="2"/>
        <v>1776.75</v>
      </c>
      <c r="P26" s="182">
        <f t="shared" si="12"/>
        <v>0.5</v>
      </c>
      <c r="Q26" s="213">
        <v>150</v>
      </c>
      <c r="R26" s="211">
        <v>217.72</v>
      </c>
      <c r="S26" s="176">
        <f t="shared" si="3"/>
        <v>4</v>
      </c>
      <c r="T26" s="174"/>
      <c r="U26" s="291"/>
      <c r="V26" s="177">
        <v>8.4</v>
      </c>
      <c r="W26" s="177">
        <f t="shared" si="4"/>
        <v>8.49</v>
      </c>
      <c r="X26" s="177">
        <f t="shared" si="13"/>
        <v>16.8</v>
      </c>
      <c r="Y26" s="177">
        <f>X26+V26+R26+N26</f>
        <v>253.14</v>
      </c>
      <c r="Z26" s="178">
        <v>4.2</v>
      </c>
      <c r="AA26" s="218">
        <f t="shared" si="14"/>
        <v>0</v>
      </c>
      <c r="AB26" s="218">
        <v>4.2</v>
      </c>
      <c r="AC26" s="185" t="s">
        <v>29</v>
      </c>
      <c r="AD26" s="217">
        <v>15.75</v>
      </c>
      <c r="AE26" s="177">
        <f t="shared" si="5"/>
        <v>3856.07</v>
      </c>
      <c r="AF26" s="216">
        <f t="shared" si="21"/>
        <v>29.306</v>
      </c>
      <c r="AG26" s="216">
        <f t="shared" si="15"/>
        <v>0</v>
      </c>
      <c r="AH26" s="216">
        <v>29.306</v>
      </c>
      <c r="AI26" s="203">
        <f t="shared" si="6"/>
        <v>0.11969938325</v>
      </c>
      <c r="AJ26" s="177">
        <v>1370.07</v>
      </c>
      <c r="AK26" s="177">
        <f t="shared" si="7"/>
        <v>40151.27</v>
      </c>
      <c r="AL26" s="177">
        <f t="shared" si="16"/>
        <v>44007.34</v>
      </c>
      <c r="AM26" s="181">
        <f t="shared" si="17"/>
        <v>173.85</v>
      </c>
      <c r="AN26" s="218">
        <f t="shared" si="8"/>
        <v>179.75</v>
      </c>
      <c r="AO26" s="186" t="e">
        <f>AL26/#REF!</f>
        <v>#REF!</v>
      </c>
      <c r="AP26" s="294">
        <v>1450.93</v>
      </c>
      <c r="AQ26" s="219">
        <v>16.93</v>
      </c>
      <c r="AR26" s="177"/>
      <c r="AS26" s="177"/>
      <c r="AT26" s="181"/>
      <c r="AU26" s="181" t="e">
        <f>AT26/T26</f>
        <v>#DIV/0!</v>
      </c>
      <c r="AV26" s="174"/>
      <c r="AW26" s="291">
        <f>AV26/E26*C26</f>
        <v>0</v>
      </c>
      <c r="AX26" s="291">
        <f>AV26/E26*D26</f>
        <v>0</v>
      </c>
      <c r="AY26" s="187">
        <f>AV26/E26</f>
        <v>0</v>
      </c>
      <c r="AZ26" s="185" t="s">
        <v>29</v>
      </c>
      <c r="BA26" s="188"/>
      <c r="BB26" s="177">
        <v>1370.07</v>
      </c>
      <c r="BC26" s="177">
        <f t="shared" si="18"/>
        <v>0</v>
      </c>
      <c r="BD26" s="182">
        <f>AY26*C26*AJ26</f>
        <v>0</v>
      </c>
      <c r="BE26" s="182">
        <f>BD26/C26</f>
        <v>0</v>
      </c>
      <c r="BF26" s="291">
        <f>AF26+AW26</f>
        <v>29.306</v>
      </c>
      <c r="BG26" s="291">
        <f>AG26+AX26</f>
        <v>0</v>
      </c>
      <c r="BH26" s="291">
        <f t="shared" si="19"/>
        <v>29.306</v>
      </c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</row>
    <row r="27" spans="1:78" ht="15" customHeight="1">
      <c r="A27" s="174">
        <v>19</v>
      </c>
      <c r="B27" s="179" t="s">
        <v>30</v>
      </c>
      <c r="C27" s="180">
        <v>3455.9</v>
      </c>
      <c r="D27" s="181"/>
      <c r="E27" s="177">
        <f t="shared" si="9"/>
        <v>3455.9</v>
      </c>
      <c r="F27" s="287">
        <v>199.8</v>
      </c>
      <c r="G27" s="177">
        <f t="shared" si="10"/>
        <v>204.2</v>
      </c>
      <c r="H27" s="205">
        <f t="shared" si="0"/>
        <v>204.2</v>
      </c>
      <c r="I27" s="205">
        <f t="shared" si="1"/>
        <v>24.453</v>
      </c>
      <c r="J27" s="183">
        <v>115</v>
      </c>
      <c r="K27" s="216">
        <v>0.033</v>
      </c>
      <c r="L27" s="184">
        <v>305.6</v>
      </c>
      <c r="M27" s="179" t="s">
        <v>30</v>
      </c>
      <c r="N27" s="181">
        <f t="shared" si="11"/>
        <v>10.08</v>
      </c>
      <c r="O27" s="181">
        <f t="shared" si="2"/>
        <v>1375.32</v>
      </c>
      <c r="P27" s="182">
        <f t="shared" si="12"/>
        <v>0.4</v>
      </c>
      <c r="Q27" s="213">
        <v>101</v>
      </c>
      <c r="R27" s="211">
        <v>170.84</v>
      </c>
      <c r="S27" s="176">
        <f t="shared" si="3"/>
        <v>14</v>
      </c>
      <c r="T27" s="174"/>
      <c r="U27" s="291"/>
      <c r="V27" s="177">
        <v>29.4</v>
      </c>
      <c r="W27" s="177">
        <f t="shared" si="4"/>
        <v>-6.12</v>
      </c>
      <c r="X27" s="177">
        <f t="shared" si="13"/>
        <v>58.8</v>
      </c>
      <c r="Y27" s="177">
        <f>X27+V27+R27+N27</f>
        <v>269.12</v>
      </c>
      <c r="Z27" s="178">
        <v>4.2</v>
      </c>
      <c r="AA27" s="218">
        <f t="shared" si="14"/>
        <v>0</v>
      </c>
      <c r="AB27" s="218">
        <v>4.2</v>
      </c>
      <c r="AC27" s="185" t="s">
        <v>30</v>
      </c>
      <c r="AD27" s="217">
        <v>15.75</v>
      </c>
      <c r="AE27" s="177">
        <f t="shared" si="5"/>
        <v>3216.15</v>
      </c>
      <c r="AF27" s="216">
        <f t="shared" si="21"/>
        <v>24.453</v>
      </c>
      <c r="AG27" s="216">
        <f t="shared" si="15"/>
        <v>0</v>
      </c>
      <c r="AH27" s="216">
        <v>24.453</v>
      </c>
      <c r="AI27" s="203">
        <f t="shared" si="6"/>
        <v>0.11975024486</v>
      </c>
      <c r="AJ27" s="177">
        <v>1370.07</v>
      </c>
      <c r="AK27" s="177">
        <f t="shared" si="7"/>
        <v>33502.32</v>
      </c>
      <c r="AL27" s="177">
        <f t="shared" si="16"/>
        <v>36718.47</v>
      </c>
      <c r="AM27" s="181">
        <f t="shared" si="17"/>
        <v>136.44</v>
      </c>
      <c r="AN27" s="218">
        <f t="shared" si="8"/>
        <v>179.82</v>
      </c>
      <c r="AO27" s="186" t="e">
        <f>AL27/#REF!</f>
        <v>#REF!</v>
      </c>
      <c r="AP27" s="294">
        <v>1450.93</v>
      </c>
      <c r="AQ27" s="219">
        <v>16.93</v>
      </c>
      <c r="AR27" s="177"/>
      <c r="AS27" s="177"/>
      <c r="AT27" s="181"/>
      <c r="AU27" s="181" t="e">
        <f>AT27/T27</f>
        <v>#DIV/0!</v>
      </c>
      <c r="AV27" s="174"/>
      <c r="AW27" s="291">
        <f>AV27/E27*C27</f>
        <v>0</v>
      </c>
      <c r="AX27" s="291">
        <f>AV27/E27*D27</f>
        <v>0</v>
      </c>
      <c r="AY27" s="187">
        <f>AV27/E27</f>
        <v>0</v>
      </c>
      <c r="AZ27" s="185" t="s">
        <v>30</v>
      </c>
      <c r="BA27" s="188"/>
      <c r="BB27" s="177">
        <v>1370.07</v>
      </c>
      <c r="BC27" s="177">
        <f t="shared" si="18"/>
        <v>0</v>
      </c>
      <c r="BD27" s="182">
        <f>AY27*C27*AJ27</f>
        <v>0</v>
      </c>
      <c r="BE27" s="182">
        <f>BD27/C27</f>
        <v>0</v>
      </c>
      <c r="BF27" s="291">
        <f>AF27+AW27</f>
        <v>24.453</v>
      </c>
      <c r="BG27" s="291">
        <f>AG27+AX27</f>
        <v>0</v>
      </c>
      <c r="BH27" s="291">
        <f t="shared" si="19"/>
        <v>24.453</v>
      </c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</row>
    <row r="28" spans="1:78" ht="15">
      <c r="A28" s="174">
        <v>20</v>
      </c>
      <c r="B28" s="179" t="s">
        <v>31</v>
      </c>
      <c r="C28" s="180">
        <v>3504.1</v>
      </c>
      <c r="D28" s="181"/>
      <c r="E28" s="177">
        <f t="shared" si="9"/>
        <v>3504.1</v>
      </c>
      <c r="F28" s="287">
        <v>210.6</v>
      </c>
      <c r="G28" s="177">
        <f t="shared" si="10"/>
        <v>215.23</v>
      </c>
      <c r="H28" s="205">
        <f t="shared" si="0"/>
        <v>215.23</v>
      </c>
      <c r="I28" s="205">
        <f t="shared" si="1"/>
        <v>30.462</v>
      </c>
      <c r="J28" s="183">
        <v>134</v>
      </c>
      <c r="K28" s="216">
        <v>0.033</v>
      </c>
      <c r="L28" s="184">
        <v>266.4</v>
      </c>
      <c r="M28" s="179" t="s">
        <v>31</v>
      </c>
      <c r="N28" s="181">
        <f t="shared" si="11"/>
        <v>8.79</v>
      </c>
      <c r="O28" s="181">
        <f t="shared" si="2"/>
        <v>1693.75</v>
      </c>
      <c r="P28" s="182">
        <f t="shared" si="12"/>
        <v>0.48</v>
      </c>
      <c r="Q28" s="213">
        <v>129</v>
      </c>
      <c r="R28" s="211">
        <v>191.8</v>
      </c>
      <c r="S28" s="176">
        <f t="shared" si="3"/>
        <v>5</v>
      </c>
      <c r="T28" s="174"/>
      <c r="U28" s="291"/>
      <c r="V28" s="177">
        <v>12.6</v>
      </c>
      <c r="W28" s="177">
        <f t="shared" si="4"/>
        <v>2.04</v>
      </c>
      <c r="X28" s="177">
        <f t="shared" si="13"/>
        <v>21</v>
      </c>
      <c r="Y28" s="177">
        <f>X28+V28+R28+N28</f>
        <v>234.19</v>
      </c>
      <c r="Z28" s="178">
        <v>4.2</v>
      </c>
      <c r="AA28" s="218">
        <f t="shared" si="14"/>
        <v>0</v>
      </c>
      <c r="AB28" s="218">
        <v>4.2</v>
      </c>
      <c r="AC28" s="185" t="s">
        <v>31</v>
      </c>
      <c r="AD28" s="217">
        <v>15.75</v>
      </c>
      <c r="AE28" s="177">
        <f t="shared" si="5"/>
        <v>3389.87</v>
      </c>
      <c r="AF28" s="216">
        <f t="shared" si="21"/>
        <v>30.462</v>
      </c>
      <c r="AG28" s="216">
        <f t="shared" si="15"/>
        <v>0</v>
      </c>
      <c r="AH28" s="216">
        <v>30.462</v>
      </c>
      <c r="AI28" s="203">
        <f t="shared" si="6"/>
        <v>0.14153231427</v>
      </c>
      <c r="AJ28" s="177">
        <v>1370.07</v>
      </c>
      <c r="AK28" s="177">
        <f t="shared" si="7"/>
        <v>41735.07</v>
      </c>
      <c r="AL28" s="177">
        <f t="shared" si="16"/>
        <v>45124.94</v>
      </c>
      <c r="AM28" s="181">
        <f t="shared" si="17"/>
        <v>192.69</v>
      </c>
      <c r="AN28" s="218">
        <f t="shared" si="8"/>
        <v>209.66</v>
      </c>
      <c r="AO28" s="186" t="e">
        <f>AL28/#REF!</f>
        <v>#REF!</v>
      </c>
      <c r="AP28" s="294">
        <v>1450.93</v>
      </c>
      <c r="AQ28" s="219">
        <v>16.93</v>
      </c>
      <c r="AR28" s="177"/>
      <c r="AS28" s="177"/>
      <c r="AT28" s="181"/>
      <c r="AU28" s="181" t="e">
        <f>AT28/T28</f>
        <v>#DIV/0!</v>
      </c>
      <c r="AV28" s="174"/>
      <c r="AW28" s="291">
        <f>AV28/E28*C28</f>
        <v>0</v>
      </c>
      <c r="AX28" s="291">
        <f>AV28/E28*D28</f>
        <v>0</v>
      </c>
      <c r="AY28" s="187">
        <f>AV28/E28</f>
        <v>0</v>
      </c>
      <c r="AZ28" s="185" t="s">
        <v>31</v>
      </c>
      <c r="BA28" s="188"/>
      <c r="BB28" s="177">
        <v>1370.07</v>
      </c>
      <c r="BC28" s="177">
        <f t="shared" si="18"/>
        <v>0</v>
      </c>
      <c r="BD28" s="182">
        <f>AY28*C28*AJ28</f>
        <v>0</v>
      </c>
      <c r="BE28" s="182">
        <f>BD28/C28</f>
        <v>0</v>
      </c>
      <c r="BF28" s="291">
        <f>AF28+AW28</f>
        <v>30.462</v>
      </c>
      <c r="BG28" s="291">
        <f>AG28+AX28</f>
        <v>0</v>
      </c>
      <c r="BH28" s="291">
        <f t="shared" si="19"/>
        <v>30.462</v>
      </c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</row>
    <row r="29" spans="1:78" ht="15">
      <c r="A29" s="174">
        <v>21</v>
      </c>
      <c r="B29" s="179" t="s">
        <v>32</v>
      </c>
      <c r="C29" s="180">
        <v>3583.4</v>
      </c>
      <c r="D29" s="181"/>
      <c r="E29" s="177">
        <f>C29+D29</f>
        <v>3583.4</v>
      </c>
      <c r="F29" s="287">
        <v>180</v>
      </c>
      <c r="G29" s="177">
        <f t="shared" si="10"/>
        <v>183.96</v>
      </c>
      <c r="H29" s="205">
        <f t="shared" si="0"/>
        <v>183.743</v>
      </c>
      <c r="I29" s="205">
        <f t="shared" si="1"/>
        <v>29.197</v>
      </c>
      <c r="J29" s="183">
        <v>153</v>
      </c>
      <c r="K29" s="216">
        <v>0.033</v>
      </c>
      <c r="L29" s="184">
        <v>296</v>
      </c>
      <c r="M29" s="179" t="s">
        <v>32</v>
      </c>
      <c r="N29" s="181">
        <f t="shared" si="11"/>
        <v>9.77</v>
      </c>
      <c r="O29" s="181">
        <f t="shared" si="2"/>
        <v>1565.15</v>
      </c>
      <c r="P29" s="182">
        <f t="shared" si="12"/>
        <v>0.44</v>
      </c>
      <c r="Q29" s="213">
        <v>129</v>
      </c>
      <c r="R29" s="211">
        <v>148.79</v>
      </c>
      <c r="S29" s="176">
        <f t="shared" si="3"/>
        <v>24</v>
      </c>
      <c r="T29" s="174">
        <v>0.217</v>
      </c>
      <c r="U29" s="291">
        <f>T29*AI29</f>
        <v>0.034</v>
      </c>
      <c r="V29" s="177">
        <v>8.4</v>
      </c>
      <c r="W29" s="177">
        <f t="shared" si="4"/>
        <v>16.78</v>
      </c>
      <c r="X29" s="177">
        <f t="shared" si="13"/>
        <v>100.8</v>
      </c>
      <c r="Y29" s="177">
        <f>X29+V29+R29+N29</f>
        <v>267.76</v>
      </c>
      <c r="Z29" s="178">
        <v>4.2</v>
      </c>
      <c r="AA29" s="218">
        <f t="shared" si="14"/>
        <v>0</v>
      </c>
      <c r="AB29" s="218">
        <v>4.2</v>
      </c>
      <c r="AC29" s="185" t="s">
        <v>32</v>
      </c>
      <c r="AD29" s="217">
        <v>15.75</v>
      </c>
      <c r="AE29" s="177">
        <f t="shared" si="5"/>
        <v>2893.95</v>
      </c>
      <c r="AF29" s="216">
        <f t="shared" si="21"/>
        <v>29.197</v>
      </c>
      <c r="AG29" s="216">
        <f t="shared" si="15"/>
        <v>0.034</v>
      </c>
      <c r="AH29" s="216">
        <v>29.231</v>
      </c>
      <c r="AI29" s="203">
        <f t="shared" si="6"/>
        <v>0.15889867362</v>
      </c>
      <c r="AJ29" s="177">
        <v>1370.07</v>
      </c>
      <c r="AK29" s="177">
        <f t="shared" si="7"/>
        <v>40001.93</v>
      </c>
      <c r="AL29" s="177">
        <f t="shared" si="16"/>
        <v>42895.88</v>
      </c>
      <c r="AM29" s="181">
        <f t="shared" si="17"/>
        <v>160.2</v>
      </c>
      <c r="AN29" s="218">
        <f t="shared" si="8"/>
        <v>233.46</v>
      </c>
      <c r="AO29" s="186" t="e">
        <f>AL29/#REF!</f>
        <v>#REF!</v>
      </c>
      <c r="AP29" s="294">
        <v>1450.93</v>
      </c>
      <c r="AQ29" s="219">
        <v>16.93</v>
      </c>
      <c r="AR29" s="177">
        <f>U29*AP29</f>
        <v>49.33</v>
      </c>
      <c r="AS29" s="177">
        <f>T29*AQ29</f>
        <v>3.67</v>
      </c>
      <c r="AT29" s="181">
        <f>AR29+AS29</f>
        <v>53</v>
      </c>
      <c r="AU29" s="181">
        <f>AT29/T29</f>
        <v>244.24</v>
      </c>
      <c r="AV29" s="205"/>
      <c r="AW29" s="291">
        <f>AV29/E29*C29</f>
        <v>0</v>
      </c>
      <c r="AX29" s="291">
        <f>AV29/E29*D29</f>
        <v>0</v>
      </c>
      <c r="AY29" s="187">
        <f>AV29/E29</f>
        <v>0</v>
      </c>
      <c r="AZ29" s="185" t="s">
        <v>32</v>
      </c>
      <c r="BA29" s="188"/>
      <c r="BB29" s="177">
        <v>1370.07</v>
      </c>
      <c r="BC29" s="177">
        <f>AX29*AP29</f>
        <v>0</v>
      </c>
      <c r="BD29" s="182">
        <f>AY29*C29*AJ29</f>
        <v>0</v>
      </c>
      <c r="BE29" s="182">
        <f>BD29/C29</f>
        <v>0</v>
      </c>
      <c r="BF29" s="291">
        <f>AF29+AW29</f>
        <v>29.197</v>
      </c>
      <c r="BG29" s="291">
        <f>AG29+AX29</f>
        <v>0.034</v>
      </c>
      <c r="BH29" s="291">
        <f t="shared" si="19"/>
        <v>29.231</v>
      </c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</row>
    <row r="30" spans="1:78" ht="15">
      <c r="A30" s="174">
        <v>22</v>
      </c>
      <c r="B30" s="179" t="s">
        <v>33</v>
      </c>
      <c r="C30" s="180">
        <v>6214.3</v>
      </c>
      <c r="D30" s="181"/>
      <c r="E30" s="177">
        <f t="shared" si="9"/>
        <v>6214.3</v>
      </c>
      <c r="F30" s="287">
        <v>423.84</v>
      </c>
      <c r="G30" s="177">
        <f t="shared" si="10"/>
        <v>433.16</v>
      </c>
      <c r="H30" s="205">
        <f t="shared" si="0"/>
        <v>433.16</v>
      </c>
      <c r="I30" s="205">
        <f t="shared" si="1"/>
        <v>48.089</v>
      </c>
      <c r="J30" s="183">
        <v>266</v>
      </c>
      <c r="K30" s="216">
        <v>0.023</v>
      </c>
      <c r="L30" s="184">
        <v>622.8</v>
      </c>
      <c r="M30" s="179" t="s">
        <v>33</v>
      </c>
      <c r="N30" s="181">
        <f t="shared" si="11"/>
        <v>14.32</v>
      </c>
      <c r="O30" s="181">
        <f t="shared" si="2"/>
        <v>2403.61</v>
      </c>
      <c r="P30" s="182">
        <f t="shared" si="12"/>
        <v>0.39</v>
      </c>
      <c r="Q30" s="213">
        <v>244</v>
      </c>
      <c r="R30" s="211">
        <v>253.1</v>
      </c>
      <c r="S30" s="176">
        <f t="shared" si="3"/>
        <v>22</v>
      </c>
      <c r="T30" s="174"/>
      <c r="U30" s="291"/>
      <c r="V30" s="177">
        <v>21</v>
      </c>
      <c r="W30" s="177">
        <f t="shared" si="4"/>
        <v>144.74</v>
      </c>
      <c r="X30" s="177">
        <f>W30</f>
        <v>144.74</v>
      </c>
      <c r="Y30" s="177">
        <f>X30+V30+R30+N30</f>
        <v>433.16</v>
      </c>
      <c r="Z30" s="178">
        <f>W30/S30</f>
        <v>6.58</v>
      </c>
      <c r="AA30" s="218">
        <f t="shared" si="14"/>
        <v>0</v>
      </c>
      <c r="AB30" s="218">
        <v>6.58</v>
      </c>
      <c r="AC30" s="185" t="s">
        <v>33</v>
      </c>
      <c r="AD30" s="217">
        <v>15.75</v>
      </c>
      <c r="AE30" s="177">
        <f t="shared" si="5"/>
        <v>6822.27</v>
      </c>
      <c r="AF30" s="216">
        <f t="shared" si="21"/>
        <v>48.089</v>
      </c>
      <c r="AG30" s="216">
        <f t="shared" si="15"/>
        <v>0</v>
      </c>
      <c r="AH30" s="216">
        <v>48.089</v>
      </c>
      <c r="AI30" s="203">
        <f t="shared" si="6"/>
        <v>0.11101902299</v>
      </c>
      <c r="AJ30" s="177">
        <v>1370.07</v>
      </c>
      <c r="AK30" s="177">
        <f t="shared" si="7"/>
        <v>65885.3</v>
      </c>
      <c r="AL30" s="177">
        <f t="shared" si="16"/>
        <v>72707.57</v>
      </c>
      <c r="AM30" s="181">
        <f>AN30</f>
        <v>167.85</v>
      </c>
      <c r="AN30" s="218">
        <f t="shared" si="8"/>
        <v>167.85</v>
      </c>
      <c r="AO30" s="186" t="e">
        <f>AL30/#REF!</f>
        <v>#REF!</v>
      </c>
      <c r="AP30" s="294">
        <v>1450.93</v>
      </c>
      <c r="AQ30" s="219">
        <v>16.93</v>
      </c>
      <c r="AR30" s="177"/>
      <c r="AS30" s="177"/>
      <c r="AT30" s="181"/>
      <c r="AU30" s="181" t="e">
        <f>AT30/T30</f>
        <v>#DIV/0!</v>
      </c>
      <c r="AV30" s="174"/>
      <c r="AW30" s="291">
        <f>AV30/E30*C30</f>
        <v>0</v>
      </c>
      <c r="AX30" s="291">
        <f>AV30/E30*D30</f>
        <v>0</v>
      </c>
      <c r="AY30" s="187">
        <f>AV30/E30</f>
        <v>0</v>
      </c>
      <c r="AZ30" s="185" t="s">
        <v>33</v>
      </c>
      <c r="BA30" s="188"/>
      <c r="BB30" s="177">
        <v>1370.07</v>
      </c>
      <c r="BC30" s="177">
        <f t="shared" si="18"/>
        <v>0</v>
      </c>
      <c r="BD30" s="182">
        <f>AY30*C30*AJ30</f>
        <v>0</v>
      </c>
      <c r="BE30" s="182">
        <f>BD30/C30</f>
        <v>0</v>
      </c>
      <c r="BF30" s="291">
        <f>AF30+AW30</f>
        <v>48.089</v>
      </c>
      <c r="BG30" s="291">
        <f>AG30+AX30</f>
        <v>0</v>
      </c>
      <c r="BH30" s="291">
        <f t="shared" si="19"/>
        <v>48.089</v>
      </c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78" ht="15">
      <c r="A31" s="174">
        <v>23</v>
      </c>
      <c r="B31" s="179" t="s">
        <v>34</v>
      </c>
      <c r="C31" s="180">
        <v>6022.7</v>
      </c>
      <c r="D31" s="181">
        <v>116.2</v>
      </c>
      <c r="E31" s="177">
        <f t="shared" si="9"/>
        <v>6138.9</v>
      </c>
      <c r="F31" s="287">
        <v>368.94</v>
      </c>
      <c r="G31" s="177">
        <f t="shared" si="10"/>
        <v>377.06</v>
      </c>
      <c r="H31" s="205">
        <f t="shared" si="0"/>
        <v>376.958</v>
      </c>
      <c r="I31" s="205">
        <f t="shared" si="1"/>
        <v>45.46</v>
      </c>
      <c r="J31" s="183">
        <v>245</v>
      </c>
      <c r="K31" s="216">
        <v>0.023</v>
      </c>
      <c r="L31" s="184">
        <v>595.8</v>
      </c>
      <c r="M31" s="179" t="s">
        <v>34</v>
      </c>
      <c r="N31" s="181">
        <f t="shared" si="11"/>
        <v>13.7</v>
      </c>
      <c r="O31" s="181">
        <f t="shared" si="2"/>
        <v>1982.39</v>
      </c>
      <c r="P31" s="182">
        <f t="shared" si="12"/>
        <v>0.32</v>
      </c>
      <c r="Q31" s="213">
        <v>192</v>
      </c>
      <c r="R31" s="211">
        <v>218.37</v>
      </c>
      <c r="S31" s="176">
        <f t="shared" si="3"/>
        <v>53</v>
      </c>
      <c r="T31" s="174">
        <v>0.102</v>
      </c>
      <c r="U31" s="291">
        <f>T31*AI31</f>
        <v>0.012</v>
      </c>
      <c r="V31" s="177">
        <v>16.8</v>
      </c>
      <c r="W31" s="177">
        <f t="shared" si="4"/>
        <v>128.09</v>
      </c>
      <c r="X31" s="177">
        <f t="shared" si="13"/>
        <v>222.6</v>
      </c>
      <c r="Y31" s="177">
        <f aca="true" t="shared" si="23" ref="Y31:Y40">X31+V31+R31+N31</f>
        <v>471.47</v>
      </c>
      <c r="Z31" s="178">
        <v>4.2</v>
      </c>
      <c r="AA31" s="218">
        <f t="shared" si="14"/>
        <v>0</v>
      </c>
      <c r="AB31" s="218">
        <v>4.2</v>
      </c>
      <c r="AC31" s="185" t="s">
        <v>34</v>
      </c>
      <c r="AD31" s="217">
        <v>15.75</v>
      </c>
      <c r="AE31" s="177">
        <f t="shared" si="5"/>
        <v>5937.09</v>
      </c>
      <c r="AF31" s="216">
        <f t="shared" si="21"/>
        <v>45.46</v>
      </c>
      <c r="AG31" s="216">
        <f t="shared" si="15"/>
        <v>0.012</v>
      </c>
      <c r="AH31" s="216">
        <v>45.472</v>
      </c>
      <c r="AI31" s="203">
        <f t="shared" si="6"/>
        <v>0.12059619159</v>
      </c>
      <c r="AJ31" s="177">
        <v>1370.07</v>
      </c>
      <c r="AK31" s="177">
        <f t="shared" si="7"/>
        <v>62283.38</v>
      </c>
      <c r="AL31" s="177">
        <f t="shared" si="16"/>
        <v>68220.47</v>
      </c>
      <c r="AM31" s="181">
        <f t="shared" si="17"/>
        <v>144.7</v>
      </c>
      <c r="AN31" s="218">
        <f t="shared" si="8"/>
        <v>180.98</v>
      </c>
      <c r="AO31" s="186" t="e">
        <f>AL31/#REF!</f>
        <v>#REF!</v>
      </c>
      <c r="AP31" s="294">
        <v>1450.93</v>
      </c>
      <c r="AQ31" s="219">
        <v>16.93</v>
      </c>
      <c r="AR31" s="177">
        <f>U31*AP31</f>
        <v>17.41</v>
      </c>
      <c r="AS31" s="177">
        <f>T31*AQ31</f>
        <v>1.73</v>
      </c>
      <c r="AT31" s="181">
        <f>AR31+AS31</f>
        <v>19.14</v>
      </c>
      <c r="AU31" s="181">
        <f>AT31/T31</f>
        <v>187.65</v>
      </c>
      <c r="AV31" s="174"/>
      <c r="AW31" s="291">
        <f>AV31/E31*C31</f>
        <v>0</v>
      </c>
      <c r="AX31" s="291">
        <f>AV31/E31*D31</f>
        <v>0</v>
      </c>
      <c r="AY31" s="187">
        <f>AV31/E31</f>
        <v>0</v>
      </c>
      <c r="AZ31" s="185" t="s">
        <v>34</v>
      </c>
      <c r="BA31" s="188"/>
      <c r="BB31" s="177">
        <v>1370.07</v>
      </c>
      <c r="BC31" s="177">
        <f t="shared" si="18"/>
        <v>0</v>
      </c>
      <c r="BD31" s="182">
        <f>AY31*C31*AJ31</f>
        <v>0</v>
      </c>
      <c r="BE31" s="182">
        <f>BD31/C31</f>
        <v>0</v>
      </c>
      <c r="BF31" s="291">
        <f>AF31+AW31</f>
        <v>45.46</v>
      </c>
      <c r="BG31" s="291">
        <f>AG31+AX31</f>
        <v>0.012</v>
      </c>
      <c r="BH31" s="291">
        <f t="shared" si="19"/>
        <v>45.472</v>
      </c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</row>
    <row r="32" spans="1:78" ht="15">
      <c r="A32" s="174">
        <v>24</v>
      </c>
      <c r="B32" s="179" t="s">
        <v>35</v>
      </c>
      <c r="C32" s="180">
        <v>3265.3</v>
      </c>
      <c r="D32" s="181">
        <v>196</v>
      </c>
      <c r="E32" s="177">
        <f t="shared" si="9"/>
        <v>3461.3</v>
      </c>
      <c r="F32" s="287">
        <v>274.82</v>
      </c>
      <c r="G32" s="177">
        <f t="shared" si="10"/>
        <v>280.87</v>
      </c>
      <c r="H32" s="205">
        <f t="shared" si="0"/>
        <v>279.644</v>
      </c>
      <c r="I32" s="205">
        <f t="shared" si="1"/>
        <v>25.131</v>
      </c>
      <c r="J32" s="183">
        <v>168</v>
      </c>
      <c r="K32" s="216">
        <v>0.033</v>
      </c>
      <c r="L32" s="184">
        <v>308.2</v>
      </c>
      <c r="M32" s="179" t="s">
        <v>35</v>
      </c>
      <c r="N32" s="181">
        <f t="shared" si="11"/>
        <v>10.17</v>
      </c>
      <c r="O32" s="181">
        <f t="shared" si="2"/>
        <v>1293.62</v>
      </c>
      <c r="P32" s="182">
        <f t="shared" si="12"/>
        <v>0.37</v>
      </c>
      <c r="Q32" s="213">
        <v>153</v>
      </c>
      <c r="R32" s="211">
        <v>223.73</v>
      </c>
      <c r="S32" s="176">
        <f t="shared" si="3"/>
        <v>15</v>
      </c>
      <c r="T32" s="174">
        <v>1.226</v>
      </c>
      <c r="U32" s="291">
        <f>T32*AI32</f>
        <v>0.11</v>
      </c>
      <c r="V32" s="177">
        <v>8.4</v>
      </c>
      <c r="W32" s="177">
        <f t="shared" si="4"/>
        <v>37.34</v>
      </c>
      <c r="X32" s="177">
        <f t="shared" si="13"/>
        <v>63</v>
      </c>
      <c r="Y32" s="177">
        <f t="shared" si="23"/>
        <v>305.3</v>
      </c>
      <c r="Z32" s="178">
        <v>4.2</v>
      </c>
      <c r="AA32" s="218">
        <f t="shared" si="14"/>
        <v>0</v>
      </c>
      <c r="AB32" s="218">
        <v>4.2</v>
      </c>
      <c r="AC32" s="185" t="s">
        <v>35</v>
      </c>
      <c r="AD32" s="217">
        <v>15.75</v>
      </c>
      <c r="AE32" s="177">
        <f t="shared" si="5"/>
        <v>4404.39</v>
      </c>
      <c r="AF32" s="216">
        <f t="shared" si="21"/>
        <v>25.131</v>
      </c>
      <c r="AG32" s="216">
        <f t="shared" si="15"/>
        <v>0.11</v>
      </c>
      <c r="AH32" s="216">
        <v>25.241</v>
      </c>
      <c r="AI32" s="203">
        <f t="shared" si="6"/>
        <v>0.08986719835</v>
      </c>
      <c r="AJ32" s="177">
        <v>1370.07</v>
      </c>
      <c r="AK32" s="177">
        <f t="shared" si="7"/>
        <v>34431.23</v>
      </c>
      <c r="AL32" s="177">
        <f t="shared" si="16"/>
        <v>38835.62</v>
      </c>
      <c r="AM32" s="181">
        <f t="shared" si="17"/>
        <v>127.2</v>
      </c>
      <c r="AN32" s="218">
        <f t="shared" si="8"/>
        <v>138.88</v>
      </c>
      <c r="AO32" s="186" t="e">
        <f>AL32/#REF!</f>
        <v>#REF!</v>
      </c>
      <c r="AP32" s="294">
        <v>1450.93</v>
      </c>
      <c r="AQ32" s="219">
        <v>16.93</v>
      </c>
      <c r="AR32" s="177">
        <f>U32*AP32</f>
        <v>159.6</v>
      </c>
      <c r="AS32" s="177">
        <f>T32*AQ32</f>
        <v>20.76</v>
      </c>
      <c r="AT32" s="181">
        <f>AR32+AS32</f>
        <v>180.36</v>
      </c>
      <c r="AU32" s="181">
        <f>AT32/T32</f>
        <v>147.11</v>
      </c>
      <c r="AV32" s="174"/>
      <c r="AW32" s="291">
        <f>AV32/E32*C32</f>
        <v>0</v>
      </c>
      <c r="AX32" s="291">
        <f>AV32/E32*D32</f>
        <v>0</v>
      </c>
      <c r="AY32" s="187">
        <f>AV32/E32</f>
        <v>0</v>
      </c>
      <c r="AZ32" s="185" t="s">
        <v>35</v>
      </c>
      <c r="BA32" s="188"/>
      <c r="BB32" s="177">
        <v>1370.07</v>
      </c>
      <c r="BC32" s="177">
        <f t="shared" si="18"/>
        <v>0</v>
      </c>
      <c r="BD32" s="182">
        <f>AY32*C32*AJ32</f>
        <v>0</v>
      </c>
      <c r="BE32" s="182">
        <f>BD32/C32</f>
        <v>0</v>
      </c>
      <c r="BF32" s="291">
        <f>AF32+AW32</f>
        <v>25.131</v>
      </c>
      <c r="BG32" s="291">
        <f>AG32+AX32</f>
        <v>0.11</v>
      </c>
      <c r="BH32" s="291">
        <f t="shared" si="19"/>
        <v>25.241</v>
      </c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</row>
    <row r="33" spans="1:78" ht="15">
      <c r="A33" s="174">
        <v>25</v>
      </c>
      <c r="B33" s="179" t="s">
        <v>36</v>
      </c>
      <c r="C33" s="180">
        <v>3257.8</v>
      </c>
      <c r="D33" s="181">
        <v>287.4</v>
      </c>
      <c r="E33" s="177">
        <f t="shared" si="9"/>
        <v>3545.2</v>
      </c>
      <c r="F33" s="287">
        <v>240.56</v>
      </c>
      <c r="G33" s="177">
        <f t="shared" si="10"/>
        <v>245.85</v>
      </c>
      <c r="H33" s="205">
        <f t="shared" si="0"/>
        <v>244.1</v>
      </c>
      <c r="I33" s="205">
        <f t="shared" si="1"/>
        <v>23.329</v>
      </c>
      <c r="J33" s="183">
        <v>145</v>
      </c>
      <c r="K33" s="216">
        <v>0.033</v>
      </c>
      <c r="L33" s="184">
        <v>298.3</v>
      </c>
      <c r="M33" s="179" t="s">
        <v>36</v>
      </c>
      <c r="N33" s="181">
        <f t="shared" si="11"/>
        <v>9.84</v>
      </c>
      <c r="O33" s="181">
        <f t="shared" si="2"/>
        <v>1293.86</v>
      </c>
      <c r="P33" s="182">
        <f t="shared" si="12"/>
        <v>0.36</v>
      </c>
      <c r="Q33" s="213">
        <v>121</v>
      </c>
      <c r="R33" s="211">
        <v>157.48</v>
      </c>
      <c r="S33" s="176">
        <f t="shared" si="3"/>
        <v>24</v>
      </c>
      <c r="T33" s="174">
        <v>1.75</v>
      </c>
      <c r="U33" s="291">
        <f>T33*AI33</f>
        <v>0.167</v>
      </c>
      <c r="V33" s="177">
        <v>4.2</v>
      </c>
      <c r="W33" s="177">
        <f t="shared" si="4"/>
        <v>72.58</v>
      </c>
      <c r="X33" s="177">
        <f t="shared" si="13"/>
        <v>100.8</v>
      </c>
      <c r="Y33" s="177">
        <f t="shared" si="23"/>
        <v>272.32</v>
      </c>
      <c r="Z33" s="178">
        <v>4.2</v>
      </c>
      <c r="AA33" s="218">
        <f t="shared" si="14"/>
        <v>0</v>
      </c>
      <c r="AB33" s="218">
        <v>4.2</v>
      </c>
      <c r="AC33" s="185" t="s">
        <v>36</v>
      </c>
      <c r="AD33" s="217">
        <v>15.75</v>
      </c>
      <c r="AE33" s="177">
        <f t="shared" si="5"/>
        <v>3844.58</v>
      </c>
      <c r="AF33" s="216">
        <f t="shared" si="21"/>
        <v>23.329</v>
      </c>
      <c r="AG33" s="216">
        <f t="shared" si="15"/>
        <v>0.167</v>
      </c>
      <c r="AH33" s="216">
        <v>23.496</v>
      </c>
      <c r="AI33" s="203">
        <f t="shared" si="6"/>
        <v>0.0955704698</v>
      </c>
      <c r="AJ33" s="177">
        <v>1370.07</v>
      </c>
      <c r="AK33" s="177">
        <f t="shared" si="7"/>
        <v>31962.36</v>
      </c>
      <c r="AL33" s="177">
        <f t="shared" si="16"/>
        <v>35806.94</v>
      </c>
      <c r="AM33" s="181">
        <f t="shared" si="17"/>
        <v>131.49</v>
      </c>
      <c r="AN33" s="218">
        <f t="shared" si="8"/>
        <v>146.69</v>
      </c>
      <c r="AO33" s="186" t="e">
        <f>AL33/#REF!</f>
        <v>#REF!</v>
      </c>
      <c r="AP33" s="294">
        <v>1450.93</v>
      </c>
      <c r="AQ33" s="219">
        <v>16.93</v>
      </c>
      <c r="AR33" s="177">
        <f>U33*AP33</f>
        <v>242.31</v>
      </c>
      <c r="AS33" s="177">
        <f>T33*AQ33</f>
        <v>29.63</v>
      </c>
      <c r="AT33" s="181">
        <f>AR33+AS33</f>
        <v>271.94</v>
      </c>
      <c r="AU33" s="181">
        <f>AT33/T33</f>
        <v>155.39</v>
      </c>
      <c r="AV33" s="174"/>
      <c r="AW33" s="291">
        <f>AV33/E33*C33</f>
        <v>0</v>
      </c>
      <c r="AX33" s="291">
        <f>AV33/E33*D33</f>
        <v>0</v>
      </c>
      <c r="AY33" s="187">
        <f>AV33/E33</f>
        <v>0</v>
      </c>
      <c r="AZ33" s="185" t="s">
        <v>36</v>
      </c>
      <c r="BA33" s="188"/>
      <c r="BB33" s="177">
        <v>1370.07</v>
      </c>
      <c r="BC33" s="177">
        <f t="shared" si="18"/>
        <v>0</v>
      </c>
      <c r="BD33" s="182">
        <f>AY33*C33*AJ33</f>
        <v>0</v>
      </c>
      <c r="BE33" s="182">
        <f>BD33/C33</f>
        <v>0</v>
      </c>
      <c r="BF33" s="291">
        <f>AF33+AW33</f>
        <v>23.329</v>
      </c>
      <c r="BG33" s="291">
        <f>AG33+AX33</f>
        <v>0.167</v>
      </c>
      <c r="BH33" s="291">
        <f t="shared" si="19"/>
        <v>23.496</v>
      </c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</row>
    <row r="34" spans="1:78" ht="15">
      <c r="A34" s="174">
        <v>26</v>
      </c>
      <c r="B34" s="179" t="s">
        <v>37</v>
      </c>
      <c r="C34" s="180">
        <v>3382.6</v>
      </c>
      <c r="D34" s="181">
        <v>142.9</v>
      </c>
      <c r="E34" s="177">
        <f t="shared" si="9"/>
        <v>3525.5</v>
      </c>
      <c r="F34" s="287">
        <v>227.4</v>
      </c>
      <c r="G34" s="177">
        <f t="shared" si="10"/>
        <v>232.4</v>
      </c>
      <c r="H34" s="205">
        <f t="shared" si="0"/>
        <v>231.921</v>
      </c>
      <c r="I34" s="205">
        <f t="shared" si="1"/>
        <v>28.228</v>
      </c>
      <c r="J34" s="183">
        <v>148</v>
      </c>
      <c r="K34" s="216">
        <v>0.033</v>
      </c>
      <c r="L34" s="184">
        <v>300</v>
      </c>
      <c r="M34" s="179" t="s">
        <v>37</v>
      </c>
      <c r="N34" s="181">
        <f t="shared" si="11"/>
        <v>9.9</v>
      </c>
      <c r="O34" s="181">
        <f t="shared" si="2"/>
        <v>1735.47</v>
      </c>
      <c r="P34" s="182">
        <f t="shared" si="12"/>
        <v>0.49</v>
      </c>
      <c r="Q34" s="213">
        <v>136</v>
      </c>
      <c r="R34" s="211">
        <v>172.76</v>
      </c>
      <c r="S34" s="176">
        <f t="shared" si="3"/>
        <v>12</v>
      </c>
      <c r="T34" s="174">
        <v>0.479</v>
      </c>
      <c r="U34" s="291">
        <f>T34*AI34</f>
        <v>0.058</v>
      </c>
      <c r="V34" s="177">
        <v>8.4</v>
      </c>
      <c r="W34" s="177">
        <f t="shared" si="4"/>
        <v>40.86</v>
      </c>
      <c r="X34" s="177">
        <f t="shared" si="13"/>
        <v>50.4</v>
      </c>
      <c r="Y34" s="177">
        <f t="shared" si="23"/>
        <v>241.46</v>
      </c>
      <c r="Z34" s="178">
        <v>4.2</v>
      </c>
      <c r="AA34" s="218">
        <f t="shared" si="14"/>
        <v>0</v>
      </c>
      <c r="AB34" s="218">
        <v>4.2</v>
      </c>
      <c r="AC34" s="185" t="s">
        <v>37</v>
      </c>
      <c r="AD34" s="217">
        <v>15.75</v>
      </c>
      <c r="AE34" s="177">
        <f t="shared" si="5"/>
        <v>3652.76</v>
      </c>
      <c r="AF34" s="216">
        <f t="shared" si="21"/>
        <v>28.228</v>
      </c>
      <c r="AG34" s="216">
        <f t="shared" si="15"/>
        <v>0.058</v>
      </c>
      <c r="AH34" s="216">
        <v>28.286</v>
      </c>
      <c r="AI34" s="203">
        <f t="shared" si="6"/>
        <v>0.12171256454</v>
      </c>
      <c r="AJ34" s="177">
        <v>1370.07</v>
      </c>
      <c r="AK34" s="177">
        <f t="shared" si="7"/>
        <v>38674.34</v>
      </c>
      <c r="AL34" s="177">
        <f t="shared" si="16"/>
        <v>42327.1</v>
      </c>
      <c r="AM34" s="181">
        <f t="shared" si="17"/>
        <v>175.3</v>
      </c>
      <c r="AN34" s="218">
        <f t="shared" si="8"/>
        <v>182.51</v>
      </c>
      <c r="AO34" s="186" t="e">
        <f>AL34/#REF!</f>
        <v>#REF!</v>
      </c>
      <c r="AP34" s="294">
        <v>1450.93</v>
      </c>
      <c r="AQ34" s="219">
        <v>16.93</v>
      </c>
      <c r="AR34" s="177">
        <f>U34*AP34</f>
        <v>84.15</v>
      </c>
      <c r="AS34" s="177">
        <f>T34*AQ34</f>
        <v>8.11</v>
      </c>
      <c r="AT34" s="181">
        <f>AR34+AS34</f>
        <v>92.26</v>
      </c>
      <c r="AU34" s="181">
        <f>AT34/T34</f>
        <v>192.61</v>
      </c>
      <c r="AV34" s="174"/>
      <c r="AW34" s="291">
        <f>AV34/E34*C34</f>
        <v>0</v>
      </c>
      <c r="AX34" s="291">
        <f>AV34/E34*D34</f>
        <v>0</v>
      </c>
      <c r="AY34" s="187">
        <f>AV34/E34</f>
        <v>0</v>
      </c>
      <c r="AZ34" s="185" t="s">
        <v>37</v>
      </c>
      <c r="BA34" s="188"/>
      <c r="BB34" s="177">
        <v>1370.07</v>
      </c>
      <c r="BC34" s="177">
        <f t="shared" si="18"/>
        <v>0</v>
      </c>
      <c r="BD34" s="182">
        <f>AY34*C34*AJ34</f>
        <v>0</v>
      </c>
      <c r="BE34" s="182">
        <f>BD34/C34</f>
        <v>0</v>
      </c>
      <c r="BF34" s="291">
        <f>AF34+AW34</f>
        <v>28.228</v>
      </c>
      <c r="BG34" s="291">
        <f>AG34+AX34</f>
        <v>0.058</v>
      </c>
      <c r="BH34" s="291">
        <f t="shared" si="19"/>
        <v>28.286</v>
      </c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</row>
    <row r="35" spans="1:78" ht="15">
      <c r="A35" s="174">
        <v>27</v>
      </c>
      <c r="B35" s="179" t="s">
        <v>38</v>
      </c>
      <c r="C35" s="180">
        <v>3592.5</v>
      </c>
      <c r="D35" s="181"/>
      <c r="E35" s="177">
        <f t="shared" si="9"/>
        <v>3592.5</v>
      </c>
      <c r="F35" s="287">
        <v>259.39</v>
      </c>
      <c r="G35" s="177">
        <f t="shared" si="10"/>
        <v>265.1</v>
      </c>
      <c r="H35" s="205">
        <f t="shared" si="0"/>
        <v>265.1</v>
      </c>
      <c r="I35" s="205">
        <f t="shared" si="1"/>
        <v>29.885</v>
      </c>
      <c r="J35" s="183">
        <v>161</v>
      </c>
      <c r="K35" s="216">
        <v>0.033</v>
      </c>
      <c r="L35" s="184">
        <v>319.6</v>
      </c>
      <c r="M35" s="179" t="s">
        <v>38</v>
      </c>
      <c r="N35" s="181">
        <f t="shared" si="11"/>
        <v>10.55</v>
      </c>
      <c r="O35" s="181">
        <f t="shared" si="2"/>
        <v>1435.86</v>
      </c>
      <c r="P35" s="182">
        <f t="shared" si="12"/>
        <v>0.4</v>
      </c>
      <c r="Q35" s="213">
        <v>127</v>
      </c>
      <c r="R35" s="211">
        <v>169.76</v>
      </c>
      <c r="S35" s="176">
        <f t="shared" si="3"/>
        <v>34</v>
      </c>
      <c r="T35" s="174"/>
      <c r="U35" s="291"/>
      <c r="V35" s="177">
        <v>8.4</v>
      </c>
      <c r="W35" s="177">
        <f t="shared" si="4"/>
        <v>76.39</v>
      </c>
      <c r="X35" s="177">
        <f t="shared" si="13"/>
        <v>142.8</v>
      </c>
      <c r="Y35" s="177">
        <f t="shared" si="23"/>
        <v>331.51</v>
      </c>
      <c r="Z35" s="178">
        <v>4.2</v>
      </c>
      <c r="AA35" s="218">
        <f t="shared" si="14"/>
        <v>0</v>
      </c>
      <c r="AB35" s="218">
        <v>4.2</v>
      </c>
      <c r="AC35" s="185" t="s">
        <v>38</v>
      </c>
      <c r="AD35" s="217">
        <v>15.75</v>
      </c>
      <c r="AE35" s="177">
        <f t="shared" si="5"/>
        <v>4175.33</v>
      </c>
      <c r="AF35" s="216">
        <f t="shared" si="21"/>
        <v>29.885</v>
      </c>
      <c r="AG35" s="216">
        <f t="shared" si="15"/>
        <v>0</v>
      </c>
      <c r="AH35" s="216">
        <v>29.885</v>
      </c>
      <c r="AI35" s="203">
        <f t="shared" si="6"/>
        <v>0.11273104489</v>
      </c>
      <c r="AJ35" s="177">
        <v>1370.07</v>
      </c>
      <c r="AK35" s="177">
        <f t="shared" si="7"/>
        <v>40944.54</v>
      </c>
      <c r="AL35" s="177">
        <f t="shared" si="16"/>
        <v>45119.87</v>
      </c>
      <c r="AM35" s="181">
        <f t="shared" si="17"/>
        <v>136.1</v>
      </c>
      <c r="AN35" s="218">
        <f t="shared" si="8"/>
        <v>170.2</v>
      </c>
      <c r="AO35" s="186" t="e">
        <f>AL35/#REF!</f>
        <v>#REF!</v>
      </c>
      <c r="AP35" s="294">
        <v>1450.93</v>
      </c>
      <c r="AQ35" s="219">
        <v>16.93</v>
      </c>
      <c r="AR35" s="177"/>
      <c r="AS35" s="177"/>
      <c r="AT35" s="181"/>
      <c r="AU35" s="181" t="e">
        <f>AT35/T35</f>
        <v>#DIV/0!</v>
      </c>
      <c r="AV35" s="174"/>
      <c r="AW35" s="291">
        <f>AV35/E35*C35</f>
        <v>0</v>
      </c>
      <c r="AX35" s="291">
        <f>AV35/E35*D35</f>
        <v>0</v>
      </c>
      <c r="AY35" s="187">
        <f>AV35/E35</f>
        <v>0</v>
      </c>
      <c r="AZ35" s="185" t="s">
        <v>38</v>
      </c>
      <c r="BA35" s="188"/>
      <c r="BB35" s="177">
        <v>1370.07</v>
      </c>
      <c r="BC35" s="177">
        <f t="shared" si="18"/>
        <v>0</v>
      </c>
      <c r="BD35" s="182">
        <f>AY35*C35*AJ35</f>
        <v>0</v>
      </c>
      <c r="BE35" s="182">
        <f>BD35/C35</f>
        <v>0</v>
      </c>
      <c r="BF35" s="291">
        <f>AF35+AW35</f>
        <v>29.885</v>
      </c>
      <c r="BG35" s="291">
        <f>AG35+AX35</f>
        <v>0</v>
      </c>
      <c r="BH35" s="291">
        <f t="shared" si="19"/>
        <v>29.885</v>
      </c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</row>
    <row r="36" spans="1:78" ht="15" customHeight="1">
      <c r="A36" s="174">
        <v>28</v>
      </c>
      <c r="B36" s="179" t="s">
        <v>39</v>
      </c>
      <c r="C36" s="180">
        <v>3574.1</v>
      </c>
      <c r="D36" s="181"/>
      <c r="E36" s="177">
        <f t="shared" si="9"/>
        <v>3574.1</v>
      </c>
      <c r="F36" s="287">
        <v>235.67</v>
      </c>
      <c r="G36" s="177">
        <f t="shared" si="10"/>
        <v>240.85</v>
      </c>
      <c r="H36" s="205">
        <f t="shared" si="0"/>
        <v>240.85</v>
      </c>
      <c r="I36" s="205">
        <f t="shared" si="1"/>
        <v>29.733</v>
      </c>
      <c r="J36" s="183">
        <v>176</v>
      </c>
      <c r="K36" s="216">
        <v>0.033</v>
      </c>
      <c r="L36" s="184">
        <v>296.2</v>
      </c>
      <c r="M36" s="179" t="s">
        <v>39</v>
      </c>
      <c r="N36" s="181">
        <f t="shared" si="11"/>
        <v>9.77</v>
      </c>
      <c r="O36" s="181">
        <f t="shared" si="2"/>
        <v>1537.99</v>
      </c>
      <c r="P36" s="182">
        <f t="shared" si="12"/>
        <v>0.43</v>
      </c>
      <c r="Q36" s="213">
        <v>171</v>
      </c>
      <c r="R36" s="211">
        <v>243.71</v>
      </c>
      <c r="S36" s="176">
        <f t="shared" si="3"/>
        <v>5</v>
      </c>
      <c r="T36" s="174"/>
      <c r="U36" s="291"/>
      <c r="V36" s="177">
        <v>8.4</v>
      </c>
      <c r="W36" s="177">
        <f t="shared" si="4"/>
        <v>-21.03</v>
      </c>
      <c r="X36" s="177">
        <f t="shared" si="13"/>
        <v>21</v>
      </c>
      <c r="Y36" s="177">
        <f t="shared" si="23"/>
        <v>282.88</v>
      </c>
      <c r="Z36" s="178">
        <v>4.2</v>
      </c>
      <c r="AA36" s="218">
        <f t="shared" si="14"/>
        <v>0</v>
      </c>
      <c r="AB36" s="218">
        <v>4.2</v>
      </c>
      <c r="AC36" s="185" t="s">
        <v>39</v>
      </c>
      <c r="AD36" s="217">
        <v>15.75</v>
      </c>
      <c r="AE36" s="177">
        <f t="shared" si="5"/>
        <v>3793.39</v>
      </c>
      <c r="AF36" s="216">
        <f t="shared" si="21"/>
        <v>29.733</v>
      </c>
      <c r="AG36" s="216">
        <f t="shared" si="15"/>
        <v>0</v>
      </c>
      <c r="AH36" s="216">
        <v>29.733</v>
      </c>
      <c r="AI36" s="203">
        <f t="shared" si="6"/>
        <v>0.12345028026</v>
      </c>
      <c r="AJ36" s="177">
        <v>1370.07</v>
      </c>
      <c r="AK36" s="177">
        <f t="shared" si="7"/>
        <v>40736.29</v>
      </c>
      <c r="AL36" s="177">
        <f t="shared" si="16"/>
        <v>44529.68</v>
      </c>
      <c r="AM36" s="181">
        <f t="shared" si="17"/>
        <v>157.42</v>
      </c>
      <c r="AN36" s="218">
        <f t="shared" si="8"/>
        <v>184.89</v>
      </c>
      <c r="AO36" s="186" t="e">
        <f>AL36/#REF!</f>
        <v>#REF!</v>
      </c>
      <c r="AP36" s="294">
        <v>1450.93</v>
      </c>
      <c r="AQ36" s="219">
        <v>16.93</v>
      </c>
      <c r="AR36" s="177"/>
      <c r="AS36" s="177"/>
      <c r="AT36" s="181"/>
      <c r="AU36" s="181" t="e">
        <f>AT36/T36</f>
        <v>#DIV/0!</v>
      </c>
      <c r="AV36" s="174"/>
      <c r="AW36" s="291">
        <f>AV36/E36*C36</f>
        <v>0</v>
      </c>
      <c r="AX36" s="291">
        <f>AV36/E36*D36</f>
        <v>0</v>
      </c>
      <c r="AY36" s="187">
        <f>AV36/E36</f>
        <v>0</v>
      </c>
      <c r="AZ36" s="185" t="s">
        <v>39</v>
      </c>
      <c r="BA36" s="188"/>
      <c r="BB36" s="177">
        <v>1370.07</v>
      </c>
      <c r="BC36" s="177">
        <f t="shared" si="18"/>
        <v>0</v>
      </c>
      <c r="BD36" s="182">
        <f>AY36*C36*AJ36</f>
        <v>0</v>
      </c>
      <c r="BE36" s="182">
        <f>BD36/C36</f>
        <v>0</v>
      </c>
      <c r="BF36" s="291">
        <f>AF36+AW36</f>
        <v>29.733</v>
      </c>
      <c r="BG36" s="291">
        <f>AG36+AX36</f>
        <v>0</v>
      </c>
      <c r="BH36" s="291">
        <f t="shared" si="19"/>
        <v>29.733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</row>
    <row r="37" spans="1:78" ht="15">
      <c r="A37" s="174">
        <v>29</v>
      </c>
      <c r="B37" s="179" t="s">
        <v>40</v>
      </c>
      <c r="C37" s="180">
        <v>4467.1</v>
      </c>
      <c r="D37" s="181"/>
      <c r="E37" s="177">
        <f t="shared" si="9"/>
        <v>4467.1</v>
      </c>
      <c r="F37" s="287">
        <v>245.1</v>
      </c>
      <c r="G37" s="177">
        <f t="shared" si="10"/>
        <v>250.49</v>
      </c>
      <c r="H37" s="205">
        <f t="shared" si="0"/>
        <v>250.49</v>
      </c>
      <c r="I37" s="205">
        <f t="shared" si="1"/>
        <v>36.04</v>
      </c>
      <c r="J37" s="183">
        <v>213</v>
      </c>
      <c r="K37" s="216">
        <v>0.033</v>
      </c>
      <c r="L37" s="184">
        <v>423.6</v>
      </c>
      <c r="M37" s="179" t="s">
        <v>40</v>
      </c>
      <c r="N37" s="181">
        <f t="shared" si="11"/>
        <v>13.98</v>
      </c>
      <c r="O37" s="181">
        <f t="shared" si="2"/>
        <v>2035.91</v>
      </c>
      <c r="P37" s="182">
        <f t="shared" si="12"/>
        <v>0.46</v>
      </c>
      <c r="Q37" s="213">
        <v>173</v>
      </c>
      <c r="R37" s="211">
        <v>184.16</v>
      </c>
      <c r="S37" s="176">
        <f t="shared" si="3"/>
        <v>40</v>
      </c>
      <c r="T37" s="174"/>
      <c r="U37" s="291"/>
      <c r="V37" s="177">
        <v>0</v>
      </c>
      <c r="W37" s="177">
        <f t="shared" si="4"/>
        <v>52.35</v>
      </c>
      <c r="X37" s="177">
        <f t="shared" si="13"/>
        <v>168</v>
      </c>
      <c r="Y37" s="177">
        <f t="shared" si="23"/>
        <v>366.14</v>
      </c>
      <c r="Z37" s="178">
        <v>4.2</v>
      </c>
      <c r="AA37" s="218">
        <f t="shared" si="14"/>
        <v>0</v>
      </c>
      <c r="AB37" s="218">
        <v>4.2</v>
      </c>
      <c r="AC37" s="185" t="s">
        <v>40</v>
      </c>
      <c r="AD37" s="217">
        <v>15.75</v>
      </c>
      <c r="AE37" s="177">
        <f t="shared" si="5"/>
        <v>3945.22</v>
      </c>
      <c r="AF37" s="216">
        <f t="shared" si="21"/>
        <v>36.04</v>
      </c>
      <c r="AG37" s="216">
        <f t="shared" si="15"/>
        <v>0</v>
      </c>
      <c r="AH37" s="216">
        <v>36.04</v>
      </c>
      <c r="AI37" s="203">
        <f t="shared" si="6"/>
        <v>0.14387799912</v>
      </c>
      <c r="AJ37" s="177">
        <v>1370.07</v>
      </c>
      <c r="AK37" s="177">
        <f t="shared" si="7"/>
        <v>49377.32</v>
      </c>
      <c r="AL37" s="177">
        <f t="shared" si="16"/>
        <v>53322.54</v>
      </c>
      <c r="AM37" s="181">
        <f t="shared" si="17"/>
        <v>145.63</v>
      </c>
      <c r="AN37" s="218">
        <f t="shared" si="8"/>
        <v>212.87</v>
      </c>
      <c r="AO37" s="186" t="e">
        <f>AL37/#REF!</f>
        <v>#REF!</v>
      </c>
      <c r="AP37" s="294">
        <v>1450.93</v>
      </c>
      <c r="AQ37" s="219">
        <v>16.93</v>
      </c>
      <c r="AR37" s="177"/>
      <c r="AS37" s="177"/>
      <c r="AT37" s="181"/>
      <c r="AU37" s="181" t="e">
        <f>AT37/T37</f>
        <v>#DIV/0!</v>
      </c>
      <c r="AV37" s="174"/>
      <c r="AW37" s="291">
        <f>AV37/E37*C37</f>
        <v>0</v>
      </c>
      <c r="AX37" s="291">
        <f>AV37/E37*D37</f>
        <v>0</v>
      </c>
      <c r="AY37" s="187">
        <f>AV37/E37</f>
        <v>0</v>
      </c>
      <c r="AZ37" s="185" t="s">
        <v>40</v>
      </c>
      <c r="BA37" s="188"/>
      <c r="BB37" s="177">
        <v>1370.07</v>
      </c>
      <c r="BC37" s="177">
        <f t="shared" si="18"/>
        <v>0</v>
      </c>
      <c r="BD37" s="182">
        <f>AY37*C37*AJ37</f>
        <v>0</v>
      </c>
      <c r="BE37" s="182">
        <f>BD37/C37</f>
        <v>0</v>
      </c>
      <c r="BF37" s="291">
        <f>AF37+AW37</f>
        <v>36.04</v>
      </c>
      <c r="BG37" s="291">
        <f>AG37+AX37</f>
        <v>0</v>
      </c>
      <c r="BH37" s="291">
        <f t="shared" si="19"/>
        <v>36.04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</row>
    <row r="38" spans="1:78" ht="15">
      <c r="A38" s="174">
        <v>30</v>
      </c>
      <c r="B38" s="179" t="s">
        <v>42</v>
      </c>
      <c r="C38" s="177">
        <v>5491.3</v>
      </c>
      <c r="D38" s="181"/>
      <c r="E38" s="177">
        <f t="shared" si="9"/>
        <v>5491.3</v>
      </c>
      <c r="F38" s="287">
        <v>280.61</v>
      </c>
      <c r="G38" s="177">
        <f t="shared" si="10"/>
        <v>286.78</v>
      </c>
      <c r="H38" s="205">
        <f t="shared" si="0"/>
        <v>286.78</v>
      </c>
      <c r="I38" s="205">
        <f t="shared" si="1"/>
        <v>53.061</v>
      </c>
      <c r="J38" s="297">
        <v>208</v>
      </c>
      <c r="K38" s="216">
        <v>0.023</v>
      </c>
      <c r="L38" s="184">
        <v>759</v>
      </c>
      <c r="M38" s="179" t="s">
        <v>42</v>
      </c>
      <c r="N38" s="181">
        <f t="shared" si="11"/>
        <v>17.46</v>
      </c>
      <c r="O38" s="181">
        <f t="shared" si="2"/>
        <v>3759.66</v>
      </c>
      <c r="P38" s="182">
        <f t="shared" si="12"/>
        <v>0.68</v>
      </c>
      <c r="Q38" s="298">
        <v>180</v>
      </c>
      <c r="R38" s="299">
        <v>210.93</v>
      </c>
      <c r="S38" s="176">
        <f t="shared" si="3"/>
        <v>28</v>
      </c>
      <c r="T38" s="174"/>
      <c r="U38" s="291"/>
      <c r="V38" s="177">
        <v>12.6</v>
      </c>
      <c r="W38" s="177">
        <f t="shared" si="4"/>
        <v>45.79</v>
      </c>
      <c r="X38" s="177">
        <f t="shared" si="13"/>
        <v>117.6</v>
      </c>
      <c r="Y38" s="177">
        <f t="shared" si="23"/>
        <v>358.59</v>
      </c>
      <c r="Z38" s="178">
        <v>4.2</v>
      </c>
      <c r="AA38" s="218">
        <f t="shared" si="14"/>
        <v>0</v>
      </c>
      <c r="AB38" s="218">
        <v>4.2</v>
      </c>
      <c r="AC38" s="185" t="s">
        <v>42</v>
      </c>
      <c r="AD38" s="217">
        <v>15.75</v>
      </c>
      <c r="AE38" s="177">
        <f t="shared" si="5"/>
        <v>4516.79</v>
      </c>
      <c r="AF38" s="216">
        <f t="shared" si="21"/>
        <v>53.061</v>
      </c>
      <c r="AG38" s="216">
        <f t="shared" si="15"/>
        <v>0</v>
      </c>
      <c r="AH38" s="216">
        <v>53.061</v>
      </c>
      <c r="AI38" s="203">
        <f t="shared" si="6"/>
        <v>0.18502336286</v>
      </c>
      <c r="AJ38" s="177">
        <v>1370.07</v>
      </c>
      <c r="AK38" s="177">
        <f t="shared" si="7"/>
        <v>72697.28</v>
      </c>
      <c r="AL38" s="177">
        <f t="shared" si="16"/>
        <v>77214.07</v>
      </c>
      <c r="AM38" s="181">
        <f t="shared" si="17"/>
        <v>215.33</v>
      </c>
      <c r="AN38" s="218">
        <f t="shared" si="8"/>
        <v>269.24</v>
      </c>
      <c r="AO38" s="186" t="e">
        <f>AL38/#REF!</f>
        <v>#REF!</v>
      </c>
      <c r="AP38" s="294">
        <v>1450.93</v>
      </c>
      <c r="AQ38" s="219">
        <v>16.93</v>
      </c>
      <c r="AR38" s="177"/>
      <c r="AS38" s="177"/>
      <c r="AT38" s="181"/>
      <c r="AU38" s="181" t="e">
        <f>AT38/T38</f>
        <v>#DIV/0!</v>
      </c>
      <c r="AV38" s="205"/>
      <c r="AW38" s="291">
        <f>AV38/E38*C38</f>
        <v>0</v>
      </c>
      <c r="AX38" s="291">
        <f>AV38/E38*D38</f>
        <v>0</v>
      </c>
      <c r="AY38" s="187">
        <f>AV38/E38</f>
        <v>0</v>
      </c>
      <c r="AZ38" s="185" t="s">
        <v>42</v>
      </c>
      <c r="BA38" s="188"/>
      <c r="BB38" s="177">
        <v>1370.07</v>
      </c>
      <c r="BC38" s="177">
        <f t="shared" si="18"/>
        <v>0</v>
      </c>
      <c r="BD38" s="182">
        <f>AY38*C38*AJ38</f>
        <v>0</v>
      </c>
      <c r="BE38" s="182">
        <f>BD38/C38</f>
        <v>0</v>
      </c>
      <c r="BF38" s="291">
        <f>AF38+AW38</f>
        <v>53.061</v>
      </c>
      <c r="BG38" s="291">
        <f>AG38+AX38</f>
        <v>0</v>
      </c>
      <c r="BH38" s="291">
        <f t="shared" si="19"/>
        <v>53.061</v>
      </c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</row>
    <row r="39" spans="1:78" ht="15">
      <c r="A39" s="174">
        <v>31</v>
      </c>
      <c r="B39" s="179" t="s">
        <v>43</v>
      </c>
      <c r="C39" s="180">
        <v>3212.6</v>
      </c>
      <c r="D39" s="181"/>
      <c r="E39" s="177">
        <f t="shared" si="9"/>
        <v>3212.6</v>
      </c>
      <c r="F39" s="287">
        <v>164.31</v>
      </c>
      <c r="G39" s="177">
        <f t="shared" si="10"/>
        <v>167.92</v>
      </c>
      <c r="H39" s="205">
        <f t="shared" si="0"/>
        <v>167.92</v>
      </c>
      <c r="I39" s="205">
        <f t="shared" si="1"/>
        <v>24.383</v>
      </c>
      <c r="J39" s="183">
        <v>142</v>
      </c>
      <c r="K39" s="216">
        <v>0.023</v>
      </c>
      <c r="L39" s="184">
        <v>454.9</v>
      </c>
      <c r="M39" s="179" t="s">
        <v>43</v>
      </c>
      <c r="N39" s="181">
        <f t="shared" si="11"/>
        <v>10.46</v>
      </c>
      <c r="O39" s="181">
        <f t="shared" si="2"/>
        <v>1857.7</v>
      </c>
      <c r="P39" s="182">
        <f t="shared" si="12"/>
        <v>0.58</v>
      </c>
      <c r="Q39" s="213">
        <v>136</v>
      </c>
      <c r="R39" s="211">
        <v>163.13</v>
      </c>
      <c r="S39" s="176">
        <f t="shared" si="3"/>
        <v>6</v>
      </c>
      <c r="T39" s="174"/>
      <c r="U39" s="291"/>
      <c r="V39" s="177">
        <v>4.2</v>
      </c>
      <c r="W39" s="177">
        <f t="shared" si="4"/>
        <v>-9.87</v>
      </c>
      <c r="X39" s="177">
        <f t="shared" si="13"/>
        <v>25.2</v>
      </c>
      <c r="Y39" s="177">
        <f t="shared" si="23"/>
        <v>202.99</v>
      </c>
      <c r="Z39" s="178">
        <v>4.2</v>
      </c>
      <c r="AA39" s="218">
        <f t="shared" si="14"/>
        <v>0</v>
      </c>
      <c r="AB39" s="218">
        <v>4.2</v>
      </c>
      <c r="AC39" s="185" t="s">
        <v>43</v>
      </c>
      <c r="AD39" s="217">
        <v>15.75</v>
      </c>
      <c r="AE39" s="177">
        <f t="shared" si="5"/>
        <v>2644.74</v>
      </c>
      <c r="AF39" s="216">
        <f t="shared" si="21"/>
        <v>24.383</v>
      </c>
      <c r="AG39" s="216">
        <f t="shared" si="15"/>
        <v>0</v>
      </c>
      <c r="AH39" s="216">
        <v>24.383</v>
      </c>
      <c r="AI39" s="203">
        <f t="shared" si="6"/>
        <v>0.1452060505</v>
      </c>
      <c r="AJ39" s="177">
        <v>1370.07</v>
      </c>
      <c r="AK39" s="177">
        <f t="shared" si="7"/>
        <v>33406.42</v>
      </c>
      <c r="AL39" s="177">
        <f t="shared" si="16"/>
        <v>36051.16</v>
      </c>
      <c r="AM39" s="181">
        <f t="shared" si="17"/>
        <v>177.6</v>
      </c>
      <c r="AN39" s="218">
        <f t="shared" si="8"/>
        <v>214.69</v>
      </c>
      <c r="AO39" s="186" t="e">
        <f>AL39/#REF!</f>
        <v>#REF!</v>
      </c>
      <c r="AP39" s="294">
        <v>1450.93</v>
      </c>
      <c r="AQ39" s="219">
        <v>16.93</v>
      </c>
      <c r="AR39" s="177"/>
      <c r="AS39" s="177"/>
      <c r="AT39" s="181"/>
      <c r="AU39" s="181" t="e">
        <f>AT39/T39</f>
        <v>#DIV/0!</v>
      </c>
      <c r="AV39" s="174"/>
      <c r="AW39" s="291">
        <f>AV39/E39*C39</f>
        <v>0</v>
      </c>
      <c r="AX39" s="291">
        <f>AV39/E39*D39</f>
        <v>0</v>
      </c>
      <c r="AY39" s="187">
        <f>AV39/E39</f>
        <v>0</v>
      </c>
      <c r="AZ39" s="185" t="s">
        <v>43</v>
      </c>
      <c r="BA39" s="188"/>
      <c r="BB39" s="177">
        <v>1370.07</v>
      </c>
      <c r="BC39" s="177">
        <f t="shared" si="18"/>
        <v>0</v>
      </c>
      <c r="BD39" s="182">
        <f>AY39*C39*AJ39</f>
        <v>0</v>
      </c>
      <c r="BE39" s="182">
        <f>BD39/C39</f>
        <v>0</v>
      </c>
      <c r="BF39" s="291">
        <f>AF39+AW39</f>
        <v>24.383</v>
      </c>
      <c r="BG39" s="291">
        <f>AG39+AX39</f>
        <v>0</v>
      </c>
      <c r="BH39" s="291">
        <f t="shared" si="19"/>
        <v>24.383</v>
      </c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</row>
    <row r="40" spans="1:78" ht="15">
      <c r="A40" s="174">
        <v>32</v>
      </c>
      <c r="B40" s="179" t="s">
        <v>44</v>
      </c>
      <c r="C40" s="180">
        <v>3273</v>
      </c>
      <c r="D40" s="181">
        <v>13.5</v>
      </c>
      <c r="E40" s="177">
        <f t="shared" si="9"/>
        <v>3286.5</v>
      </c>
      <c r="F40" s="287">
        <v>208.61</v>
      </c>
      <c r="G40" s="177">
        <f t="shared" si="10"/>
        <v>213.2</v>
      </c>
      <c r="H40" s="205">
        <f t="shared" si="0"/>
        <v>211.924</v>
      </c>
      <c r="I40" s="205">
        <f t="shared" si="1"/>
        <v>29.324</v>
      </c>
      <c r="J40" s="183">
        <v>130</v>
      </c>
      <c r="K40" s="216">
        <v>0.023</v>
      </c>
      <c r="L40" s="184">
        <v>382.1</v>
      </c>
      <c r="M40" s="179" t="s">
        <v>44</v>
      </c>
      <c r="N40" s="181">
        <f t="shared" si="11"/>
        <v>8.79</v>
      </c>
      <c r="O40" s="181">
        <f t="shared" si="2"/>
        <v>1804.85</v>
      </c>
      <c r="P40" s="182">
        <f t="shared" si="12"/>
        <v>0.55</v>
      </c>
      <c r="Q40" s="213">
        <v>127</v>
      </c>
      <c r="R40" s="211">
        <v>146.03</v>
      </c>
      <c r="S40" s="176">
        <f t="shared" si="3"/>
        <v>3</v>
      </c>
      <c r="T40" s="205">
        <v>1.276</v>
      </c>
      <c r="U40" s="291">
        <f>T40*AI40</f>
        <v>0.177</v>
      </c>
      <c r="V40" s="177">
        <v>4.2</v>
      </c>
      <c r="W40" s="177">
        <v>12.6</v>
      </c>
      <c r="X40" s="177">
        <f>W40</f>
        <v>12.6</v>
      </c>
      <c r="Y40" s="177">
        <f t="shared" si="23"/>
        <v>171.62</v>
      </c>
      <c r="Z40" s="178">
        <f>W40/S40</f>
        <v>4.2</v>
      </c>
      <c r="AA40" s="218">
        <f t="shared" si="14"/>
        <v>0</v>
      </c>
      <c r="AB40" s="218">
        <v>4.2</v>
      </c>
      <c r="AC40" s="185" t="s">
        <v>44</v>
      </c>
      <c r="AD40" s="217">
        <v>15.75</v>
      </c>
      <c r="AE40" s="177">
        <f t="shared" si="5"/>
        <v>3337.8</v>
      </c>
      <c r="AF40" s="216">
        <f t="shared" si="21"/>
        <v>29.324</v>
      </c>
      <c r="AG40" s="216">
        <f t="shared" si="15"/>
        <v>0.177</v>
      </c>
      <c r="AH40" s="216">
        <v>29.501</v>
      </c>
      <c r="AI40" s="203">
        <f t="shared" si="6"/>
        <v>0.13837242026</v>
      </c>
      <c r="AJ40" s="177">
        <v>1370.07</v>
      </c>
      <c r="AK40" s="177">
        <f t="shared" si="7"/>
        <v>40175.93</v>
      </c>
      <c r="AL40" s="177">
        <f t="shared" si="16"/>
        <v>43513.73</v>
      </c>
      <c r="AM40" s="181">
        <f>AN40</f>
        <v>205.33</v>
      </c>
      <c r="AN40" s="218">
        <f t="shared" si="8"/>
        <v>205.33</v>
      </c>
      <c r="AO40" s="186" t="e">
        <f>AL40/#REF!</f>
        <v>#REF!</v>
      </c>
      <c r="AP40" s="294">
        <v>1450.93</v>
      </c>
      <c r="AQ40" s="219">
        <v>16.93</v>
      </c>
      <c r="AR40" s="177">
        <f>U40*AP40</f>
        <v>256.81</v>
      </c>
      <c r="AS40" s="177">
        <f>T40*AQ40</f>
        <v>21.6</v>
      </c>
      <c r="AT40" s="181">
        <f>AR40+AS40</f>
        <v>278.41</v>
      </c>
      <c r="AU40" s="181">
        <f>AT40/T40</f>
        <v>218.19</v>
      </c>
      <c r="AV40" s="174"/>
      <c r="AW40" s="291">
        <f>AV40/E40*C40</f>
        <v>0</v>
      </c>
      <c r="AX40" s="291">
        <f>AV40/E40*D40</f>
        <v>0</v>
      </c>
      <c r="AY40" s="187">
        <f>AV40/E40</f>
        <v>0</v>
      </c>
      <c r="AZ40" s="185" t="s">
        <v>44</v>
      </c>
      <c r="BA40" s="188"/>
      <c r="BB40" s="177">
        <v>1370.07</v>
      </c>
      <c r="BC40" s="177">
        <f t="shared" si="18"/>
        <v>0</v>
      </c>
      <c r="BD40" s="182">
        <f>AY40*C40*AJ40</f>
        <v>0</v>
      </c>
      <c r="BE40" s="182">
        <f>BD40/C40</f>
        <v>0</v>
      </c>
      <c r="BF40" s="291">
        <f>AF40+AW40</f>
        <v>29.324</v>
      </c>
      <c r="BG40" s="291">
        <f>AG40+AX40</f>
        <v>0.177</v>
      </c>
      <c r="BH40" s="291">
        <f t="shared" si="19"/>
        <v>29.501</v>
      </c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</row>
    <row r="41" spans="1:78" ht="15">
      <c r="A41" s="174">
        <v>33</v>
      </c>
      <c r="B41" s="179" t="s">
        <v>45</v>
      </c>
      <c r="C41" s="180">
        <v>3236.8</v>
      </c>
      <c r="D41" s="181">
        <v>18.8</v>
      </c>
      <c r="E41" s="177">
        <f t="shared" si="9"/>
        <v>3255.6</v>
      </c>
      <c r="F41" s="287">
        <v>182.06</v>
      </c>
      <c r="G41" s="177">
        <f t="shared" si="10"/>
        <v>186.07</v>
      </c>
      <c r="H41" s="205">
        <f t="shared" si="0"/>
        <v>186.07</v>
      </c>
      <c r="I41" s="205">
        <f t="shared" si="1"/>
        <v>29.179</v>
      </c>
      <c r="J41" s="183">
        <v>124</v>
      </c>
      <c r="K41" s="216">
        <v>0.023</v>
      </c>
      <c r="L41" s="184">
        <v>448.7</v>
      </c>
      <c r="M41" s="179" t="s">
        <v>45</v>
      </c>
      <c r="N41" s="181">
        <f t="shared" si="11"/>
        <v>10.32</v>
      </c>
      <c r="O41" s="181">
        <f t="shared" si="2"/>
        <v>1977.93</v>
      </c>
      <c r="P41" s="182">
        <f t="shared" si="12"/>
        <v>0.61</v>
      </c>
      <c r="Q41" s="213">
        <v>123</v>
      </c>
      <c r="R41" s="211">
        <v>200.96</v>
      </c>
      <c r="S41" s="176">
        <f t="shared" si="3"/>
        <v>1</v>
      </c>
      <c r="T41" s="205">
        <v>0</v>
      </c>
      <c r="U41" s="291">
        <f>T41*AI41</f>
        <v>0</v>
      </c>
      <c r="V41" s="177">
        <v>8.4</v>
      </c>
      <c r="W41" s="177">
        <f>G41-N41-R41-T41-V41</f>
        <v>-33.61</v>
      </c>
      <c r="X41" s="177">
        <f t="shared" si="13"/>
        <v>4.2</v>
      </c>
      <c r="Y41" s="177">
        <f>X41+V41+R41+N41</f>
        <v>223.88</v>
      </c>
      <c r="Z41" s="178">
        <v>4.2</v>
      </c>
      <c r="AA41" s="218">
        <f t="shared" si="14"/>
        <v>0</v>
      </c>
      <c r="AB41" s="218">
        <v>4.2</v>
      </c>
      <c r="AC41" s="185" t="s">
        <v>45</v>
      </c>
      <c r="AD41" s="217">
        <v>15.75</v>
      </c>
      <c r="AE41" s="177">
        <f t="shared" si="5"/>
        <v>2930.6</v>
      </c>
      <c r="AF41" s="216">
        <f t="shared" si="21"/>
        <v>29.179</v>
      </c>
      <c r="AG41" s="216">
        <f t="shared" si="15"/>
        <v>0</v>
      </c>
      <c r="AH41" s="216">
        <v>29.179</v>
      </c>
      <c r="AI41" s="203">
        <f t="shared" si="6"/>
        <v>0.15681732681</v>
      </c>
      <c r="AJ41" s="177">
        <v>1370.07</v>
      </c>
      <c r="AK41" s="177">
        <f t="shared" si="7"/>
        <v>39977.27</v>
      </c>
      <c r="AL41" s="177">
        <f t="shared" si="16"/>
        <v>42907.87</v>
      </c>
      <c r="AM41" s="181">
        <f t="shared" si="17"/>
        <v>191.66</v>
      </c>
      <c r="AN41" s="218">
        <f t="shared" si="8"/>
        <v>230.6</v>
      </c>
      <c r="AO41" s="186" t="e">
        <f>AL41/#REF!</f>
        <v>#REF!</v>
      </c>
      <c r="AP41" s="294">
        <v>1450.93</v>
      </c>
      <c r="AQ41" s="219">
        <v>16.93</v>
      </c>
      <c r="AR41" s="177">
        <f>U41*AP41</f>
        <v>0</v>
      </c>
      <c r="AS41" s="177">
        <f>T41*AQ41</f>
        <v>0</v>
      </c>
      <c r="AT41" s="181">
        <f>AR41+AS41</f>
        <v>0</v>
      </c>
      <c r="AU41" s="181" t="e">
        <f>AT41/T41</f>
        <v>#DIV/0!</v>
      </c>
      <c r="AV41" s="174"/>
      <c r="AW41" s="291">
        <f>AV41/E41*C41</f>
        <v>0</v>
      </c>
      <c r="AX41" s="291">
        <f>AV41/E41*D41</f>
        <v>0</v>
      </c>
      <c r="AY41" s="187">
        <f>AV41/E41</f>
        <v>0</v>
      </c>
      <c r="AZ41" s="185" t="s">
        <v>45</v>
      </c>
      <c r="BA41" s="188"/>
      <c r="BB41" s="177">
        <v>1370.07</v>
      </c>
      <c r="BC41" s="177">
        <f t="shared" si="18"/>
        <v>0</v>
      </c>
      <c r="BD41" s="182">
        <f>AY41*C41*AJ41</f>
        <v>0</v>
      </c>
      <c r="BE41" s="182">
        <f>BD41/C41</f>
        <v>0</v>
      </c>
      <c r="BF41" s="291">
        <f>AF41+AW41</f>
        <v>29.179</v>
      </c>
      <c r="BG41" s="291">
        <f>AG41+AX41</f>
        <v>0</v>
      </c>
      <c r="BH41" s="291">
        <f t="shared" si="19"/>
        <v>29.179</v>
      </c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</row>
    <row r="42" spans="1:78" s="169" customFormat="1" ht="15">
      <c r="A42" s="174">
        <v>34</v>
      </c>
      <c r="B42" s="179" t="s">
        <v>46</v>
      </c>
      <c r="C42" s="180">
        <v>3305.6</v>
      </c>
      <c r="D42" s="181">
        <v>19.3</v>
      </c>
      <c r="E42" s="177">
        <f t="shared" si="9"/>
        <v>3324.9</v>
      </c>
      <c r="F42" s="287">
        <v>264.6</v>
      </c>
      <c r="G42" s="177">
        <f t="shared" si="10"/>
        <v>270.42</v>
      </c>
      <c r="H42" s="205">
        <f t="shared" si="0"/>
        <v>270.42</v>
      </c>
      <c r="I42" s="205">
        <f t="shared" si="1"/>
        <v>36.789</v>
      </c>
      <c r="J42" s="183">
        <v>145</v>
      </c>
      <c r="K42" s="216">
        <v>0.023</v>
      </c>
      <c r="L42" s="184">
        <v>448.7</v>
      </c>
      <c r="M42" s="179" t="s">
        <v>46</v>
      </c>
      <c r="N42" s="181">
        <f t="shared" si="11"/>
        <v>10.32</v>
      </c>
      <c r="O42" s="181">
        <f t="shared" si="2"/>
        <v>2086.08</v>
      </c>
      <c r="P42" s="182">
        <f t="shared" si="12"/>
        <v>0.63</v>
      </c>
      <c r="Q42" s="213">
        <v>137</v>
      </c>
      <c r="R42" s="211">
        <v>168.79</v>
      </c>
      <c r="S42" s="176">
        <f t="shared" si="3"/>
        <v>8</v>
      </c>
      <c r="T42" s="205">
        <v>0</v>
      </c>
      <c r="U42" s="291">
        <f>T42*AI42</f>
        <v>0</v>
      </c>
      <c r="V42" s="177">
        <v>21</v>
      </c>
      <c r="W42" s="177">
        <f>G42-N42-R42-T42-V42</f>
        <v>70.31</v>
      </c>
      <c r="X42" s="177">
        <f>W42</f>
        <v>70.31</v>
      </c>
      <c r="Y42" s="177">
        <f>X42+V42+R42+N42</f>
        <v>270.42</v>
      </c>
      <c r="Z42" s="178">
        <f>W42/S42</f>
        <v>8.79</v>
      </c>
      <c r="AA42" s="218">
        <f t="shared" si="14"/>
        <v>0</v>
      </c>
      <c r="AB42" s="218">
        <v>8.79</v>
      </c>
      <c r="AC42" s="185" t="s">
        <v>46</v>
      </c>
      <c r="AD42" s="217">
        <v>15.75</v>
      </c>
      <c r="AE42" s="177">
        <f t="shared" si="5"/>
        <v>4259.12</v>
      </c>
      <c r="AF42" s="216">
        <f t="shared" si="21"/>
        <v>36.789</v>
      </c>
      <c r="AG42" s="216">
        <f t="shared" si="15"/>
        <v>0</v>
      </c>
      <c r="AH42" s="216">
        <v>36.789</v>
      </c>
      <c r="AI42" s="203">
        <f t="shared" si="6"/>
        <v>0.13604393166</v>
      </c>
      <c r="AJ42" s="177">
        <v>1370.07</v>
      </c>
      <c r="AK42" s="177">
        <f t="shared" si="7"/>
        <v>50403.51</v>
      </c>
      <c r="AL42" s="177">
        <f t="shared" si="16"/>
        <v>54662.63</v>
      </c>
      <c r="AM42" s="181">
        <f>AN42</f>
        <v>202.14</v>
      </c>
      <c r="AN42" s="218">
        <f t="shared" si="8"/>
        <v>202.14</v>
      </c>
      <c r="AO42" s="186" t="e">
        <f>AL42/#REF!</f>
        <v>#REF!</v>
      </c>
      <c r="AP42" s="294">
        <v>1450.93</v>
      </c>
      <c r="AQ42" s="219">
        <v>16.93</v>
      </c>
      <c r="AR42" s="177">
        <f>U42*AP42</f>
        <v>0</v>
      </c>
      <c r="AS42" s="177">
        <f>T42*AQ42</f>
        <v>0</v>
      </c>
      <c r="AT42" s="181">
        <f>AR42+AS42</f>
        <v>0</v>
      </c>
      <c r="AU42" s="181" t="e">
        <f>AT42/T42</f>
        <v>#DIV/0!</v>
      </c>
      <c r="AV42" s="174"/>
      <c r="AW42" s="291">
        <f>AV42/E42*C42</f>
        <v>0</v>
      </c>
      <c r="AX42" s="291">
        <f>AV42/E42*D42</f>
        <v>0</v>
      </c>
      <c r="AY42" s="187">
        <f>AV42/E42</f>
        <v>0</v>
      </c>
      <c r="AZ42" s="185" t="s">
        <v>46</v>
      </c>
      <c r="BA42" s="188"/>
      <c r="BB42" s="177">
        <v>1370.07</v>
      </c>
      <c r="BC42" s="177">
        <f t="shared" si="18"/>
        <v>0</v>
      </c>
      <c r="BD42" s="182">
        <f>AY42*C42*AJ42</f>
        <v>0</v>
      </c>
      <c r="BE42" s="182">
        <f>BD42/C42</f>
        <v>0</v>
      </c>
      <c r="BF42" s="291">
        <f>AF42+AW42</f>
        <v>36.789</v>
      </c>
      <c r="BG42" s="291">
        <f>AG42+AX42</f>
        <v>0</v>
      </c>
      <c r="BH42" s="291">
        <f t="shared" si="19"/>
        <v>36.789</v>
      </c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</row>
    <row r="43" spans="1:78" ht="15">
      <c r="A43" s="174">
        <v>35</v>
      </c>
      <c r="B43" s="179" t="s">
        <v>47</v>
      </c>
      <c r="C43" s="180">
        <v>3301.3</v>
      </c>
      <c r="D43" s="181">
        <v>19.1</v>
      </c>
      <c r="E43" s="177">
        <f t="shared" si="9"/>
        <v>3320.4</v>
      </c>
      <c r="F43" s="287">
        <v>264.42</v>
      </c>
      <c r="G43" s="177">
        <f t="shared" si="10"/>
        <v>270.24</v>
      </c>
      <c r="H43" s="205">
        <f t="shared" si="0"/>
        <v>269.773</v>
      </c>
      <c r="I43" s="205">
        <f t="shared" si="1"/>
        <v>32.222</v>
      </c>
      <c r="J43" s="183">
        <v>129</v>
      </c>
      <c r="K43" s="216">
        <v>0.023</v>
      </c>
      <c r="L43" s="184">
        <v>437</v>
      </c>
      <c r="M43" s="179" t="s">
        <v>47</v>
      </c>
      <c r="N43" s="181">
        <f t="shared" si="11"/>
        <v>10.05</v>
      </c>
      <c r="O43" s="181">
        <f t="shared" si="2"/>
        <v>1802.87</v>
      </c>
      <c r="P43" s="182">
        <f t="shared" si="12"/>
        <v>0.54</v>
      </c>
      <c r="Q43" s="213">
        <v>128</v>
      </c>
      <c r="R43" s="211">
        <v>168.82</v>
      </c>
      <c r="S43" s="176">
        <f t="shared" si="3"/>
        <v>1</v>
      </c>
      <c r="T43" s="174">
        <v>0.467</v>
      </c>
      <c r="U43" s="291">
        <f>T43*AI43</f>
        <v>0.056</v>
      </c>
      <c r="V43" s="177">
        <v>0</v>
      </c>
      <c r="W43" s="177">
        <v>4.2</v>
      </c>
      <c r="X43" s="177">
        <f>W43</f>
        <v>4.2</v>
      </c>
      <c r="Y43" s="177"/>
      <c r="Z43" s="178">
        <f>W43/S43</f>
        <v>4.2</v>
      </c>
      <c r="AA43" s="218">
        <f t="shared" si="14"/>
        <v>0</v>
      </c>
      <c r="AB43" s="218">
        <v>4.2</v>
      </c>
      <c r="AC43" s="185" t="s">
        <v>47</v>
      </c>
      <c r="AD43" s="217">
        <v>15.75</v>
      </c>
      <c r="AE43" s="177">
        <f t="shared" si="5"/>
        <v>4248.92</v>
      </c>
      <c r="AF43" s="216">
        <f t="shared" si="21"/>
        <v>32.222</v>
      </c>
      <c r="AG43" s="216">
        <f t="shared" si="15"/>
        <v>0.056</v>
      </c>
      <c r="AH43" s="216">
        <v>32.278</v>
      </c>
      <c r="AI43" s="203">
        <f t="shared" si="6"/>
        <v>0.1194419775</v>
      </c>
      <c r="AJ43" s="177">
        <v>1370.07</v>
      </c>
      <c r="AK43" s="177">
        <f t="shared" si="7"/>
        <v>44146.4</v>
      </c>
      <c r="AL43" s="177">
        <f t="shared" si="16"/>
        <v>48395.32</v>
      </c>
      <c r="AM43" s="181">
        <f>AN43</f>
        <v>179.39</v>
      </c>
      <c r="AN43" s="218">
        <f t="shared" si="8"/>
        <v>179.39</v>
      </c>
      <c r="AO43" s="186" t="e">
        <f>AL43/#REF!</f>
        <v>#REF!</v>
      </c>
      <c r="AP43" s="294">
        <v>1450.93</v>
      </c>
      <c r="AQ43" s="219">
        <v>16.93</v>
      </c>
      <c r="AR43" s="177">
        <f>U43*AP43</f>
        <v>81.25</v>
      </c>
      <c r="AS43" s="177">
        <f>T43*AQ43</f>
        <v>7.91</v>
      </c>
      <c r="AT43" s="181">
        <f>AR43+AS43</f>
        <v>89.16</v>
      </c>
      <c r="AU43" s="181">
        <f>AT43/T43</f>
        <v>190.92</v>
      </c>
      <c r="AV43" s="174"/>
      <c r="AW43" s="291">
        <f>AV43/E43*C43</f>
        <v>0</v>
      </c>
      <c r="AX43" s="291">
        <f>AV43/E43*D43</f>
        <v>0</v>
      </c>
      <c r="AY43" s="187">
        <f>AV43/E43</f>
        <v>0</v>
      </c>
      <c r="AZ43" s="185" t="s">
        <v>47</v>
      </c>
      <c r="BA43" s="188"/>
      <c r="BB43" s="177">
        <v>1370.07</v>
      </c>
      <c r="BC43" s="177">
        <f t="shared" si="18"/>
        <v>0</v>
      </c>
      <c r="BD43" s="182">
        <f>AY43*C43*AJ43</f>
        <v>0</v>
      </c>
      <c r="BE43" s="182">
        <f>BD43/C43</f>
        <v>0</v>
      </c>
      <c r="BF43" s="291">
        <f>AF43+AW43</f>
        <v>32.222</v>
      </c>
      <c r="BG43" s="291">
        <f>AG43+AX43</f>
        <v>0.056</v>
      </c>
      <c r="BH43" s="291">
        <f t="shared" si="19"/>
        <v>32.278</v>
      </c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</row>
    <row r="44" spans="1:78" ht="15">
      <c r="A44" s="174">
        <v>36</v>
      </c>
      <c r="B44" s="179" t="s">
        <v>48</v>
      </c>
      <c r="C44" s="180">
        <v>2708.8</v>
      </c>
      <c r="D44" s="181"/>
      <c r="E44" s="177">
        <f t="shared" si="9"/>
        <v>2708.8</v>
      </c>
      <c r="F44" s="287">
        <v>148.89</v>
      </c>
      <c r="G44" s="177">
        <f t="shared" si="10"/>
        <v>152.17</v>
      </c>
      <c r="H44" s="205">
        <f t="shared" si="0"/>
        <v>152.17</v>
      </c>
      <c r="I44" s="205">
        <f t="shared" si="1"/>
        <v>21.372</v>
      </c>
      <c r="J44" s="183">
        <v>95</v>
      </c>
      <c r="K44" s="216">
        <v>0.023</v>
      </c>
      <c r="L44" s="184">
        <v>329.5</v>
      </c>
      <c r="M44" s="179" t="s">
        <v>48</v>
      </c>
      <c r="N44" s="181">
        <f t="shared" si="11"/>
        <v>7.58</v>
      </c>
      <c r="O44" s="181">
        <f t="shared" si="2"/>
        <v>1510.54</v>
      </c>
      <c r="P44" s="182">
        <f t="shared" si="12"/>
        <v>0.56</v>
      </c>
      <c r="Q44" s="213">
        <v>91</v>
      </c>
      <c r="R44" s="211">
        <v>121.98</v>
      </c>
      <c r="S44" s="176">
        <f t="shared" si="3"/>
        <v>4</v>
      </c>
      <c r="T44" s="174"/>
      <c r="U44" s="291"/>
      <c r="V44" s="177">
        <v>12.6</v>
      </c>
      <c r="W44" s="177">
        <v>10.01</v>
      </c>
      <c r="X44" s="177">
        <f t="shared" si="13"/>
        <v>16.8</v>
      </c>
      <c r="Y44" s="177">
        <f>X44+V44+R44+N44</f>
        <v>158.96</v>
      </c>
      <c r="Z44" s="178">
        <v>4.2</v>
      </c>
      <c r="AA44" s="218">
        <f t="shared" si="14"/>
        <v>0</v>
      </c>
      <c r="AB44" s="218">
        <v>4.2</v>
      </c>
      <c r="AC44" s="185" t="s">
        <v>48</v>
      </c>
      <c r="AD44" s="217">
        <v>15.75</v>
      </c>
      <c r="AE44" s="177">
        <f t="shared" si="5"/>
        <v>2396.68</v>
      </c>
      <c r="AF44" s="216">
        <f t="shared" si="21"/>
        <v>21.372</v>
      </c>
      <c r="AG44" s="216">
        <f t="shared" si="15"/>
        <v>0</v>
      </c>
      <c r="AH44" s="216">
        <v>21.372</v>
      </c>
      <c r="AI44" s="203">
        <f t="shared" si="6"/>
        <v>0.14044818295</v>
      </c>
      <c r="AJ44" s="177">
        <v>1370.07</v>
      </c>
      <c r="AK44" s="177">
        <f t="shared" si="7"/>
        <v>29281.14</v>
      </c>
      <c r="AL44" s="177">
        <f t="shared" si="16"/>
        <v>31677.82</v>
      </c>
      <c r="AM44" s="181">
        <f t="shared" si="17"/>
        <v>199.28</v>
      </c>
      <c r="AN44" s="218">
        <f t="shared" si="8"/>
        <v>208.17</v>
      </c>
      <c r="AO44" s="186" t="e">
        <f>AL44/#REF!</f>
        <v>#REF!</v>
      </c>
      <c r="AP44" s="294">
        <v>1450.93</v>
      </c>
      <c r="AQ44" s="219">
        <v>16.93</v>
      </c>
      <c r="AR44" s="177"/>
      <c r="AS44" s="177"/>
      <c r="AT44" s="181"/>
      <c r="AU44" s="181" t="e">
        <f>AT44/T44</f>
        <v>#DIV/0!</v>
      </c>
      <c r="AV44" s="174"/>
      <c r="AW44" s="291">
        <f>AV44/E44*C44</f>
        <v>0</v>
      </c>
      <c r="AX44" s="291">
        <f>AV44/E44*D44</f>
        <v>0</v>
      </c>
      <c r="AY44" s="187">
        <f>AV44/E44</f>
        <v>0</v>
      </c>
      <c r="AZ44" s="185" t="s">
        <v>48</v>
      </c>
      <c r="BA44" s="188"/>
      <c r="BB44" s="177">
        <v>1370.07</v>
      </c>
      <c r="BC44" s="177">
        <f t="shared" si="18"/>
        <v>0</v>
      </c>
      <c r="BD44" s="182">
        <f>AY44*C44*AJ44</f>
        <v>0</v>
      </c>
      <c r="BE44" s="182">
        <f>BD44/C44</f>
        <v>0</v>
      </c>
      <c r="BF44" s="291">
        <f>AF44+AW44</f>
        <v>21.372</v>
      </c>
      <c r="BG44" s="291">
        <f>AG44+AX44</f>
        <v>0</v>
      </c>
      <c r="BH44" s="291">
        <f t="shared" si="19"/>
        <v>21.372</v>
      </c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</row>
    <row r="45" spans="1:78" ht="15">
      <c r="A45" s="174">
        <v>37</v>
      </c>
      <c r="B45" s="179" t="s">
        <v>49</v>
      </c>
      <c r="C45" s="180">
        <v>2771.7</v>
      </c>
      <c r="D45" s="181"/>
      <c r="E45" s="177">
        <f t="shared" si="9"/>
        <v>2771.7</v>
      </c>
      <c r="F45" s="287">
        <v>155.06</v>
      </c>
      <c r="G45" s="177">
        <f t="shared" si="10"/>
        <v>158.47</v>
      </c>
      <c r="H45" s="205">
        <f t="shared" si="0"/>
        <v>158.47</v>
      </c>
      <c r="I45" s="205">
        <f t="shared" si="1"/>
        <v>19.023</v>
      </c>
      <c r="J45" s="183">
        <v>123</v>
      </c>
      <c r="K45" s="216">
        <v>0.023</v>
      </c>
      <c r="L45" s="184">
        <v>325.3</v>
      </c>
      <c r="M45" s="179" t="s">
        <v>49</v>
      </c>
      <c r="N45" s="181">
        <v>55.74</v>
      </c>
      <c r="O45" s="181">
        <f t="shared" si="2"/>
        <v>10045.46</v>
      </c>
      <c r="P45" s="182">
        <f t="shared" si="12"/>
        <v>3.62</v>
      </c>
      <c r="Q45" s="213">
        <v>123</v>
      </c>
      <c r="R45" s="211">
        <v>102.73</v>
      </c>
      <c r="S45" s="176">
        <f t="shared" si="3"/>
        <v>0</v>
      </c>
      <c r="T45" s="174"/>
      <c r="U45" s="291"/>
      <c r="V45" s="177">
        <v>0</v>
      </c>
      <c r="W45" s="177">
        <v>0</v>
      </c>
      <c r="X45" s="177">
        <f>W45</f>
        <v>0</v>
      </c>
      <c r="Y45" s="177"/>
      <c r="Z45" s="178">
        <v>0</v>
      </c>
      <c r="AA45" s="218">
        <f t="shared" si="14"/>
        <v>0</v>
      </c>
      <c r="AB45" s="218">
        <v>0</v>
      </c>
      <c r="AC45" s="185" t="s">
        <v>49</v>
      </c>
      <c r="AD45" s="217">
        <v>15.75</v>
      </c>
      <c r="AE45" s="177">
        <f t="shared" si="5"/>
        <v>2495.9</v>
      </c>
      <c r="AF45" s="216">
        <f t="shared" si="21"/>
        <v>19.023</v>
      </c>
      <c r="AG45" s="216">
        <f t="shared" si="15"/>
        <v>0</v>
      </c>
      <c r="AH45" s="216">
        <v>19.023</v>
      </c>
      <c r="AI45" s="203">
        <f t="shared" si="6"/>
        <v>0.12004164826</v>
      </c>
      <c r="AJ45" s="177">
        <v>1370.07</v>
      </c>
      <c r="AK45" s="177">
        <f t="shared" si="7"/>
        <v>26062.84</v>
      </c>
      <c r="AL45" s="177">
        <f t="shared" si="16"/>
        <v>28558.74</v>
      </c>
      <c r="AM45" s="181">
        <f>AN45</f>
        <v>180.22</v>
      </c>
      <c r="AN45" s="218">
        <f t="shared" si="8"/>
        <v>180.22</v>
      </c>
      <c r="AO45" s="186" t="e">
        <f>AL45/#REF!</f>
        <v>#REF!</v>
      </c>
      <c r="AP45" s="294">
        <v>1450.93</v>
      </c>
      <c r="AQ45" s="219">
        <v>16.93</v>
      </c>
      <c r="AR45" s="177"/>
      <c r="AS45" s="177"/>
      <c r="AT45" s="181"/>
      <c r="AU45" s="181" t="e">
        <f>AT45/T45</f>
        <v>#DIV/0!</v>
      </c>
      <c r="AV45" s="174"/>
      <c r="AW45" s="291">
        <f>AV45/E45*C45</f>
        <v>0</v>
      </c>
      <c r="AX45" s="291">
        <f>AV45/E45*D45</f>
        <v>0</v>
      </c>
      <c r="AY45" s="187">
        <f>AV45/E45</f>
        <v>0</v>
      </c>
      <c r="AZ45" s="185" t="s">
        <v>49</v>
      </c>
      <c r="BA45" s="188"/>
      <c r="BB45" s="177">
        <v>1370.07</v>
      </c>
      <c r="BC45" s="177">
        <f t="shared" si="18"/>
        <v>0</v>
      </c>
      <c r="BD45" s="182">
        <f>AY45*C45*AJ45</f>
        <v>0</v>
      </c>
      <c r="BE45" s="182">
        <f>BD45/C45</f>
        <v>0</v>
      </c>
      <c r="BF45" s="291">
        <f>AF45+AW45</f>
        <v>19.023</v>
      </c>
      <c r="BG45" s="291">
        <f>AG45+AX45</f>
        <v>0</v>
      </c>
      <c r="BH45" s="291">
        <f t="shared" si="19"/>
        <v>19.023</v>
      </c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</row>
    <row r="46" spans="1:78" ht="15">
      <c r="A46" s="174">
        <v>38</v>
      </c>
      <c r="B46" s="220" t="s">
        <v>50</v>
      </c>
      <c r="C46" s="180">
        <v>3041.2</v>
      </c>
      <c r="D46" s="181">
        <v>136.9</v>
      </c>
      <c r="E46" s="177">
        <f t="shared" si="9"/>
        <v>3178.1</v>
      </c>
      <c r="F46" s="287">
        <v>183.72</v>
      </c>
      <c r="G46" s="177">
        <f t="shared" si="10"/>
        <v>187.76</v>
      </c>
      <c r="H46" s="205">
        <f t="shared" si="0"/>
        <v>187.76</v>
      </c>
      <c r="I46" s="205">
        <f t="shared" si="1"/>
        <v>26.734</v>
      </c>
      <c r="J46" s="183">
        <v>136</v>
      </c>
      <c r="K46" s="216">
        <v>0.033</v>
      </c>
      <c r="L46" s="184">
        <v>244.4</v>
      </c>
      <c r="M46" s="220" t="s">
        <v>50</v>
      </c>
      <c r="N46" s="181">
        <f t="shared" si="11"/>
        <v>8.07</v>
      </c>
      <c r="O46" s="181">
        <f t="shared" si="2"/>
        <v>1436.62</v>
      </c>
      <c r="P46" s="182">
        <f t="shared" si="12"/>
        <v>0.45</v>
      </c>
      <c r="Q46" s="213">
        <v>115</v>
      </c>
      <c r="R46" s="211">
        <v>121.89</v>
      </c>
      <c r="S46" s="176">
        <f t="shared" si="3"/>
        <v>21</v>
      </c>
      <c r="T46" s="205">
        <v>0</v>
      </c>
      <c r="U46" s="291">
        <f>T46*AI46</f>
        <v>0</v>
      </c>
      <c r="V46" s="177">
        <v>4.2</v>
      </c>
      <c r="W46" s="177">
        <f aca="true" t="shared" si="24" ref="W46:W53">G46-N46-R46-T46-V46</f>
        <v>53.6</v>
      </c>
      <c r="X46" s="177">
        <f t="shared" si="13"/>
        <v>88.2</v>
      </c>
      <c r="Y46" s="177">
        <f aca="true" t="shared" si="25" ref="Y46:Y53">X46+V46+R46+N46</f>
        <v>222.36</v>
      </c>
      <c r="Z46" s="178">
        <v>4.2</v>
      </c>
      <c r="AA46" s="218">
        <f t="shared" si="14"/>
        <v>0</v>
      </c>
      <c r="AB46" s="218">
        <v>4.2</v>
      </c>
      <c r="AC46" s="221" t="s">
        <v>50</v>
      </c>
      <c r="AD46" s="217">
        <v>15.75</v>
      </c>
      <c r="AE46" s="177">
        <f t="shared" si="5"/>
        <v>2957.22</v>
      </c>
      <c r="AF46" s="216">
        <f t="shared" si="21"/>
        <v>26.734</v>
      </c>
      <c r="AG46" s="216">
        <f t="shared" si="15"/>
        <v>0</v>
      </c>
      <c r="AH46" s="216">
        <v>26.734</v>
      </c>
      <c r="AI46" s="203">
        <f t="shared" si="6"/>
        <v>0.14238389433</v>
      </c>
      <c r="AJ46" s="177">
        <v>1370.07</v>
      </c>
      <c r="AK46" s="177">
        <f t="shared" si="7"/>
        <v>36627.45</v>
      </c>
      <c r="AL46" s="177">
        <f t="shared" si="16"/>
        <v>39584.67</v>
      </c>
      <c r="AM46" s="181">
        <f t="shared" si="17"/>
        <v>178.02</v>
      </c>
      <c r="AN46" s="218">
        <f t="shared" si="8"/>
        <v>210.83</v>
      </c>
      <c r="AO46" s="186" t="e">
        <f>AL46/#REF!</f>
        <v>#REF!</v>
      </c>
      <c r="AP46" s="294">
        <v>1450.93</v>
      </c>
      <c r="AQ46" s="219">
        <v>16.93</v>
      </c>
      <c r="AR46" s="177">
        <f>U46*AP46</f>
        <v>0</v>
      </c>
      <c r="AS46" s="177">
        <f>T46*AQ46</f>
        <v>0</v>
      </c>
      <c r="AT46" s="181">
        <f>AR46+AS46</f>
        <v>0</v>
      </c>
      <c r="AU46" s="181" t="e">
        <f>AT46/T46</f>
        <v>#DIV/0!</v>
      </c>
      <c r="AV46" s="174"/>
      <c r="AW46" s="291">
        <f>AV46/E46*C46</f>
        <v>0</v>
      </c>
      <c r="AX46" s="291">
        <f>AV46/E46*D46</f>
        <v>0</v>
      </c>
      <c r="AY46" s="187">
        <f>AV46/E46</f>
        <v>0</v>
      </c>
      <c r="AZ46" s="221" t="s">
        <v>50</v>
      </c>
      <c r="BA46" s="188"/>
      <c r="BB46" s="177">
        <v>1370.07</v>
      </c>
      <c r="BC46" s="177">
        <f t="shared" si="18"/>
        <v>0</v>
      </c>
      <c r="BD46" s="182">
        <f>AY46*C46*AJ46</f>
        <v>0</v>
      </c>
      <c r="BE46" s="182">
        <f>BD46/C46</f>
        <v>0</v>
      </c>
      <c r="BF46" s="291">
        <f>AF46+AW46</f>
        <v>26.734</v>
      </c>
      <c r="BG46" s="291">
        <f>AG46+AX46</f>
        <v>0</v>
      </c>
      <c r="BH46" s="291">
        <f t="shared" si="19"/>
        <v>26.734</v>
      </c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</row>
    <row r="47" spans="1:78" ht="15">
      <c r="A47" s="215">
        <v>39</v>
      </c>
      <c r="B47" s="220" t="s">
        <v>51</v>
      </c>
      <c r="C47" s="180">
        <v>3037.7</v>
      </c>
      <c r="D47" s="181">
        <v>142.6</v>
      </c>
      <c r="E47" s="177">
        <f t="shared" si="9"/>
        <v>3180.3</v>
      </c>
      <c r="F47" s="287">
        <v>129.42</v>
      </c>
      <c r="G47" s="177">
        <f t="shared" si="10"/>
        <v>132.27</v>
      </c>
      <c r="H47" s="205">
        <f t="shared" si="0"/>
        <v>132.27</v>
      </c>
      <c r="I47" s="205">
        <f t="shared" si="1"/>
        <v>26.533</v>
      </c>
      <c r="J47" s="183">
        <v>123</v>
      </c>
      <c r="K47" s="216">
        <v>0.033</v>
      </c>
      <c r="L47" s="184">
        <v>232.5</v>
      </c>
      <c r="M47" s="220" t="s">
        <v>51</v>
      </c>
      <c r="N47" s="181">
        <f t="shared" si="11"/>
        <v>7.67</v>
      </c>
      <c r="O47" s="181">
        <f t="shared" si="2"/>
        <v>1759.19</v>
      </c>
      <c r="P47" s="182">
        <f t="shared" si="12"/>
        <v>0.55</v>
      </c>
      <c r="Q47" s="213">
        <v>116</v>
      </c>
      <c r="R47" s="211">
        <v>117.91</v>
      </c>
      <c r="S47" s="176">
        <f t="shared" si="3"/>
        <v>7</v>
      </c>
      <c r="T47" s="174">
        <v>0</v>
      </c>
      <c r="U47" s="291">
        <f>T47*AI47</f>
        <v>0</v>
      </c>
      <c r="V47" s="177">
        <v>12.6</v>
      </c>
      <c r="W47" s="177">
        <f t="shared" si="24"/>
        <v>-5.91</v>
      </c>
      <c r="X47" s="177">
        <f t="shared" si="13"/>
        <v>29.4</v>
      </c>
      <c r="Y47" s="177">
        <f t="shared" si="25"/>
        <v>167.58</v>
      </c>
      <c r="Z47" s="178">
        <v>4.2</v>
      </c>
      <c r="AA47" s="218">
        <f t="shared" si="14"/>
        <v>0</v>
      </c>
      <c r="AB47" s="218">
        <v>4.2</v>
      </c>
      <c r="AC47" s="221" t="s">
        <v>51</v>
      </c>
      <c r="AD47" s="217">
        <v>15.75</v>
      </c>
      <c r="AE47" s="177">
        <f t="shared" si="5"/>
        <v>2083.25</v>
      </c>
      <c r="AF47" s="216">
        <f t="shared" si="21"/>
        <v>26.533</v>
      </c>
      <c r="AG47" s="216">
        <f t="shared" si="15"/>
        <v>0</v>
      </c>
      <c r="AH47" s="216">
        <v>26.533</v>
      </c>
      <c r="AI47" s="203">
        <f t="shared" si="6"/>
        <v>0.20059726317</v>
      </c>
      <c r="AJ47" s="177">
        <v>1370.07</v>
      </c>
      <c r="AK47" s="177">
        <f t="shared" si="7"/>
        <v>36352.07</v>
      </c>
      <c r="AL47" s="177">
        <f t="shared" si="16"/>
        <v>38435.32</v>
      </c>
      <c r="AM47" s="181">
        <f t="shared" si="17"/>
        <v>229.36</v>
      </c>
      <c r="AN47" s="218">
        <f t="shared" si="8"/>
        <v>290.58</v>
      </c>
      <c r="AO47" s="186" t="e">
        <f>AL47/#REF!</f>
        <v>#REF!</v>
      </c>
      <c r="AP47" s="294">
        <v>1450.93</v>
      </c>
      <c r="AQ47" s="219">
        <v>16.93</v>
      </c>
      <c r="AR47" s="177">
        <f>U47*AP47</f>
        <v>0</v>
      </c>
      <c r="AS47" s="177">
        <f>T47*AQ47</f>
        <v>0</v>
      </c>
      <c r="AT47" s="181">
        <f>AR47+AS47</f>
        <v>0</v>
      </c>
      <c r="AU47" s="181" t="e">
        <f>AT47/T47</f>
        <v>#DIV/0!</v>
      </c>
      <c r="AV47" s="174"/>
      <c r="AW47" s="291">
        <f>AV47/E47*C47</f>
        <v>0</v>
      </c>
      <c r="AX47" s="291">
        <f>AV47/E47*D47</f>
        <v>0</v>
      </c>
      <c r="AY47" s="187">
        <f>AV47/E47</f>
        <v>0</v>
      </c>
      <c r="AZ47" s="221" t="s">
        <v>51</v>
      </c>
      <c r="BA47" s="188"/>
      <c r="BB47" s="177">
        <v>1370.07</v>
      </c>
      <c r="BC47" s="177">
        <f t="shared" si="18"/>
        <v>0</v>
      </c>
      <c r="BD47" s="182">
        <f>AY47*C47*AJ47</f>
        <v>0</v>
      </c>
      <c r="BE47" s="182">
        <f>BD47/C47</f>
        <v>0</v>
      </c>
      <c r="BF47" s="291">
        <f>AF47+AW47</f>
        <v>26.533</v>
      </c>
      <c r="BG47" s="291">
        <f>AG47+AX47</f>
        <v>0</v>
      </c>
      <c r="BH47" s="291">
        <f t="shared" si="19"/>
        <v>26.533</v>
      </c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</row>
    <row r="48" spans="1:78" ht="15">
      <c r="A48" s="215">
        <v>40</v>
      </c>
      <c r="B48" s="179" t="s">
        <v>52</v>
      </c>
      <c r="C48" s="180">
        <v>2525.9</v>
      </c>
      <c r="D48" s="181">
        <v>232.5</v>
      </c>
      <c r="E48" s="177">
        <f t="shared" si="9"/>
        <v>2758.4</v>
      </c>
      <c r="F48" s="287">
        <v>207.4</v>
      </c>
      <c r="G48" s="177">
        <f t="shared" si="10"/>
        <v>211.96</v>
      </c>
      <c r="H48" s="205">
        <f t="shared" si="0"/>
        <v>209.009</v>
      </c>
      <c r="I48" s="205">
        <f t="shared" si="1"/>
        <v>25.107</v>
      </c>
      <c r="J48" s="183">
        <v>99</v>
      </c>
      <c r="K48" s="216">
        <v>0.033</v>
      </c>
      <c r="L48" s="184">
        <v>197.5</v>
      </c>
      <c r="M48" s="179" t="s">
        <v>52</v>
      </c>
      <c r="N48" s="181">
        <f t="shared" si="11"/>
        <v>6.52</v>
      </c>
      <c r="O48" s="181">
        <f t="shared" si="2"/>
        <v>1054.15</v>
      </c>
      <c r="P48" s="182">
        <f t="shared" si="12"/>
        <v>0.38</v>
      </c>
      <c r="Q48" s="213">
        <v>78</v>
      </c>
      <c r="R48" s="211">
        <v>121.59</v>
      </c>
      <c r="S48" s="176">
        <f t="shared" si="3"/>
        <v>21</v>
      </c>
      <c r="T48" s="205">
        <v>2.951</v>
      </c>
      <c r="U48" s="291">
        <f>T48*AI48</f>
        <v>0.354</v>
      </c>
      <c r="V48" s="177">
        <v>16.8</v>
      </c>
      <c r="W48" s="177">
        <f t="shared" si="24"/>
        <v>64.1</v>
      </c>
      <c r="X48" s="177">
        <f t="shared" si="13"/>
        <v>88.2</v>
      </c>
      <c r="Y48" s="177">
        <f t="shared" si="25"/>
        <v>233.11</v>
      </c>
      <c r="Z48" s="178">
        <v>4.2</v>
      </c>
      <c r="AA48" s="218">
        <f t="shared" si="14"/>
        <v>0</v>
      </c>
      <c r="AB48" s="218">
        <v>4.2</v>
      </c>
      <c r="AC48" s="185" t="s">
        <v>52</v>
      </c>
      <c r="AD48" s="217">
        <v>15.75</v>
      </c>
      <c r="AE48" s="177">
        <f t="shared" si="5"/>
        <v>3291.89</v>
      </c>
      <c r="AF48" s="216">
        <f t="shared" si="21"/>
        <v>25.107</v>
      </c>
      <c r="AG48" s="216">
        <f t="shared" si="15"/>
        <v>0.354</v>
      </c>
      <c r="AH48" s="216">
        <v>25.461</v>
      </c>
      <c r="AI48" s="203">
        <f t="shared" si="6"/>
        <v>0.12012172108</v>
      </c>
      <c r="AJ48" s="177">
        <v>1370.07</v>
      </c>
      <c r="AK48" s="177">
        <f t="shared" si="7"/>
        <v>34398.35</v>
      </c>
      <c r="AL48" s="177">
        <f t="shared" si="16"/>
        <v>37690.24</v>
      </c>
      <c r="AM48" s="181">
        <f t="shared" si="17"/>
        <v>161.68</v>
      </c>
      <c r="AN48" s="218">
        <f t="shared" si="8"/>
        <v>180.33</v>
      </c>
      <c r="AO48" s="186" t="e">
        <f>AL48/#REF!</f>
        <v>#REF!</v>
      </c>
      <c r="AP48" s="294">
        <v>1450.93</v>
      </c>
      <c r="AQ48" s="219">
        <v>16.93</v>
      </c>
      <c r="AR48" s="177">
        <f>U48*AP48</f>
        <v>513.63</v>
      </c>
      <c r="AS48" s="177">
        <f>T48*AQ48</f>
        <v>49.96</v>
      </c>
      <c r="AT48" s="181">
        <f>AR48+AS48</f>
        <v>563.59</v>
      </c>
      <c r="AU48" s="181">
        <f>AT48/T48</f>
        <v>190.98</v>
      </c>
      <c r="AV48" s="174"/>
      <c r="AW48" s="291">
        <f>AV48/E48*C48</f>
        <v>0</v>
      </c>
      <c r="AX48" s="291">
        <f>AV48/E48*D48</f>
        <v>0</v>
      </c>
      <c r="AY48" s="187">
        <f>AV48/E48</f>
        <v>0</v>
      </c>
      <c r="AZ48" s="185" t="s">
        <v>52</v>
      </c>
      <c r="BA48" s="188"/>
      <c r="BB48" s="177">
        <v>1370.07</v>
      </c>
      <c r="BC48" s="177">
        <f t="shared" si="18"/>
        <v>0</v>
      </c>
      <c r="BD48" s="182">
        <f>AY48*C48*AJ48</f>
        <v>0</v>
      </c>
      <c r="BE48" s="182">
        <f>BD48/C48</f>
        <v>0</v>
      </c>
      <c r="BF48" s="291">
        <f>AF48+AW48</f>
        <v>25.107</v>
      </c>
      <c r="BG48" s="291">
        <f>AG48+AX48</f>
        <v>0.354</v>
      </c>
      <c r="BH48" s="291">
        <f t="shared" si="19"/>
        <v>25.461</v>
      </c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</row>
    <row r="49" spans="1:78" ht="15">
      <c r="A49" s="174">
        <v>41</v>
      </c>
      <c r="B49" s="179" t="s">
        <v>53</v>
      </c>
      <c r="C49" s="180">
        <v>3454.5</v>
      </c>
      <c r="D49" s="181"/>
      <c r="E49" s="177">
        <f t="shared" si="9"/>
        <v>3454.5</v>
      </c>
      <c r="F49" s="287">
        <v>228.54</v>
      </c>
      <c r="G49" s="177">
        <f t="shared" si="10"/>
        <v>233.57</v>
      </c>
      <c r="H49" s="205">
        <f t="shared" si="0"/>
        <v>233.57</v>
      </c>
      <c r="I49" s="205">
        <f t="shared" si="1"/>
        <v>32.132</v>
      </c>
      <c r="J49" s="183">
        <v>143</v>
      </c>
      <c r="K49" s="216">
        <v>0.033</v>
      </c>
      <c r="L49" s="184">
        <v>309.4</v>
      </c>
      <c r="M49" s="179" t="s">
        <v>53</v>
      </c>
      <c r="N49" s="181">
        <f t="shared" si="11"/>
        <v>10.21</v>
      </c>
      <c r="O49" s="181">
        <f t="shared" si="2"/>
        <v>1999.93</v>
      </c>
      <c r="P49" s="182">
        <f t="shared" si="12"/>
        <v>0.58</v>
      </c>
      <c r="Q49" s="213">
        <v>127</v>
      </c>
      <c r="R49" s="211">
        <v>149.31</v>
      </c>
      <c r="S49" s="176">
        <f t="shared" si="3"/>
        <v>16</v>
      </c>
      <c r="T49" s="205"/>
      <c r="U49" s="291"/>
      <c r="V49" s="177">
        <v>16.8</v>
      </c>
      <c r="W49" s="177">
        <f t="shared" si="24"/>
        <v>57.25</v>
      </c>
      <c r="X49" s="177">
        <f t="shared" si="13"/>
        <v>67.2</v>
      </c>
      <c r="Y49" s="177">
        <f t="shared" si="25"/>
        <v>243.52</v>
      </c>
      <c r="Z49" s="178">
        <v>4.2</v>
      </c>
      <c r="AA49" s="218">
        <f t="shared" si="14"/>
        <v>0</v>
      </c>
      <c r="AB49" s="218">
        <v>4.2</v>
      </c>
      <c r="AC49" s="185" t="s">
        <v>53</v>
      </c>
      <c r="AD49" s="217">
        <v>15.75</v>
      </c>
      <c r="AE49" s="177">
        <f t="shared" si="5"/>
        <v>3678.73</v>
      </c>
      <c r="AF49" s="216">
        <f t="shared" si="21"/>
        <v>32.132</v>
      </c>
      <c r="AG49" s="216">
        <f t="shared" si="15"/>
        <v>0</v>
      </c>
      <c r="AH49" s="216">
        <v>32.132</v>
      </c>
      <c r="AI49" s="203">
        <f t="shared" si="6"/>
        <v>0.13756903712</v>
      </c>
      <c r="AJ49" s="177">
        <v>1370.07</v>
      </c>
      <c r="AK49" s="177">
        <f t="shared" si="7"/>
        <v>44023.09</v>
      </c>
      <c r="AL49" s="177">
        <f t="shared" si="16"/>
        <v>47701.82</v>
      </c>
      <c r="AM49" s="181">
        <f t="shared" si="17"/>
        <v>195.88</v>
      </c>
      <c r="AN49" s="218">
        <f t="shared" si="8"/>
        <v>204.23</v>
      </c>
      <c r="AO49" s="186" t="e">
        <f>AL49/#REF!</f>
        <v>#REF!</v>
      </c>
      <c r="AP49" s="294">
        <v>1450.93</v>
      </c>
      <c r="AQ49" s="219">
        <v>16.93</v>
      </c>
      <c r="AR49" s="177">
        <f>U49*AP49</f>
        <v>0</v>
      </c>
      <c r="AS49" s="177">
        <f>T49*AQ49</f>
        <v>0</v>
      </c>
      <c r="AT49" s="181">
        <f>AR49+AS49</f>
        <v>0</v>
      </c>
      <c r="AU49" s="181" t="e">
        <f>AT49/T49</f>
        <v>#DIV/0!</v>
      </c>
      <c r="AV49" s="174"/>
      <c r="AW49" s="291">
        <f>AV49/E49*C49</f>
        <v>0</v>
      </c>
      <c r="AX49" s="291">
        <f>AV49/E49*D49</f>
        <v>0</v>
      </c>
      <c r="AY49" s="187">
        <f>AV49/E49</f>
        <v>0</v>
      </c>
      <c r="AZ49" s="185" t="s">
        <v>53</v>
      </c>
      <c r="BA49" s="188"/>
      <c r="BB49" s="177">
        <v>1370.07</v>
      </c>
      <c r="BC49" s="177">
        <f t="shared" si="18"/>
        <v>0</v>
      </c>
      <c r="BD49" s="182">
        <f>AY49*C49*AJ49</f>
        <v>0</v>
      </c>
      <c r="BE49" s="182">
        <f>BD49/C49</f>
        <v>0</v>
      </c>
      <c r="BF49" s="291">
        <f>AF49+AW49</f>
        <v>32.132</v>
      </c>
      <c r="BG49" s="291">
        <f>AG49+AX49</f>
        <v>0</v>
      </c>
      <c r="BH49" s="291">
        <f t="shared" si="19"/>
        <v>32.132</v>
      </c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</row>
    <row r="50" spans="1:78" ht="15">
      <c r="A50" s="174">
        <v>42</v>
      </c>
      <c r="B50" s="179" t="s">
        <v>54</v>
      </c>
      <c r="C50" s="180">
        <v>3905.6</v>
      </c>
      <c r="D50" s="181"/>
      <c r="E50" s="177">
        <f t="shared" si="9"/>
        <v>3905.6</v>
      </c>
      <c r="F50" s="287">
        <v>161.42</v>
      </c>
      <c r="G50" s="177">
        <f t="shared" si="10"/>
        <v>164.97</v>
      </c>
      <c r="H50" s="205">
        <f t="shared" si="0"/>
        <v>164.97</v>
      </c>
      <c r="I50" s="205">
        <f t="shared" si="1"/>
        <v>27.729</v>
      </c>
      <c r="J50" s="183">
        <v>120</v>
      </c>
      <c r="K50" s="216">
        <v>0.021</v>
      </c>
      <c r="L50" s="184">
        <v>689.1</v>
      </c>
      <c r="M50" s="179" t="s">
        <v>54</v>
      </c>
      <c r="N50" s="181">
        <f t="shared" si="11"/>
        <v>14.47</v>
      </c>
      <c r="O50" s="181">
        <f t="shared" si="2"/>
        <v>3029.15</v>
      </c>
      <c r="P50" s="182">
        <f t="shared" si="12"/>
        <v>0.78</v>
      </c>
      <c r="Q50" s="213">
        <v>111</v>
      </c>
      <c r="R50" s="211">
        <v>137.42</v>
      </c>
      <c r="S50" s="176">
        <f t="shared" si="3"/>
        <v>9</v>
      </c>
      <c r="T50" s="174"/>
      <c r="U50" s="291"/>
      <c r="V50" s="177">
        <v>4.2</v>
      </c>
      <c r="W50" s="177">
        <f t="shared" si="24"/>
        <v>8.88</v>
      </c>
      <c r="X50" s="177">
        <f t="shared" si="13"/>
        <v>37.8</v>
      </c>
      <c r="Y50" s="177">
        <f t="shared" si="25"/>
        <v>193.89</v>
      </c>
      <c r="Z50" s="178">
        <v>4.2</v>
      </c>
      <c r="AA50" s="218">
        <f t="shared" si="14"/>
        <v>0</v>
      </c>
      <c r="AB50" s="218">
        <v>4.2</v>
      </c>
      <c r="AC50" s="185" t="s">
        <v>54</v>
      </c>
      <c r="AD50" s="217">
        <v>15.75</v>
      </c>
      <c r="AE50" s="177">
        <f t="shared" si="5"/>
        <v>2598.28</v>
      </c>
      <c r="AF50" s="216">
        <f t="shared" si="21"/>
        <v>27.729</v>
      </c>
      <c r="AG50" s="216">
        <f t="shared" si="15"/>
        <v>0</v>
      </c>
      <c r="AH50" s="216">
        <v>27.729</v>
      </c>
      <c r="AI50" s="203">
        <f t="shared" si="6"/>
        <v>0.16808510638</v>
      </c>
      <c r="AJ50" s="177">
        <v>1370.07</v>
      </c>
      <c r="AK50" s="177">
        <f t="shared" si="7"/>
        <v>37990.67</v>
      </c>
      <c r="AL50" s="177">
        <f t="shared" si="16"/>
        <v>40588.95</v>
      </c>
      <c r="AM50" s="181">
        <f t="shared" si="17"/>
        <v>209.34</v>
      </c>
      <c r="AN50" s="218">
        <f t="shared" si="8"/>
        <v>246.04</v>
      </c>
      <c r="AO50" s="186" t="e">
        <f>AL50/#REF!</f>
        <v>#REF!</v>
      </c>
      <c r="AP50" s="294">
        <v>1450.93</v>
      </c>
      <c r="AQ50" s="219">
        <v>16.93</v>
      </c>
      <c r="AR50" s="177"/>
      <c r="AS50" s="177"/>
      <c r="AT50" s="181"/>
      <c r="AU50" s="181" t="e">
        <f>AT50/T50</f>
        <v>#DIV/0!</v>
      </c>
      <c r="AV50" s="174"/>
      <c r="AW50" s="291">
        <f>AV50/E50*C50</f>
        <v>0</v>
      </c>
      <c r="AX50" s="291">
        <f>AV50/E50*D50</f>
        <v>0</v>
      </c>
      <c r="AY50" s="187">
        <f>AV50/E50</f>
        <v>0</v>
      </c>
      <c r="AZ50" s="185" t="s">
        <v>54</v>
      </c>
      <c r="BA50" s="188"/>
      <c r="BB50" s="177">
        <v>1370.07</v>
      </c>
      <c r="BC50" s="177">
        <f t="shared" si="18"/>
        <v>0</v>
      </c>
      <c r="BD50" s="182">
        <f>AY50*C50*AJ50</f>
        <v>0</v>
      </c>
      <c r="BE50" s="182">
        <f>BD50/C50</f>
        <v>0</v>
      </c>
      <c r="BF50" s="291">
        <f>AF50+AW50</f>
        <v>27.729</v>
      </c>
      <c r="BG50" s="291">
        <f>AG50+AX50</f>
        <v>0</v>
      </c>
      <c r="BH50" s="291">
        <f t="shared" si="19"/>
        <v>27.729</v>
      </c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</row>
    <row r="51" spans="1:78" ht="15">
      <c r="A51" s="174">
        <v>43</v>
      </c>
      <c r="B51" s="179" t="s">
        <v>55</v>
      </c>
      <c r="C51" s="180">
        <v>3905.9</v>
      </c>
      <c r="D51" s="181"/>
      <c r="E51" s="177">
        <f t="shared" si="9"/>
        <v>3905.9</v>
      </c>
      <c r="F51" s="287">
        <v>247.24</v>
      </c>
      <c r="G51" s="177">
        <f t="shared" si="10"/>
        <v>252.68</v>
      </c>
      <c r="H51" s="205">
        <f t="shared" si="0"/>
        <v>252.68</v>
      </c>
      <c r="I51" s="205">
        <f t="shared" si="1"/>
        <v>30.992</v>
      </c>
      <c r="J51" s="183">
        <v>136</v>
      </c>
      <c r="K51" s="216">
        <v>0.021</v>
      </c>
      <c r="L51" s="184">
        <v>689.1</v>
      </c>
      <c r="M51" s="179" t="s">
        <v>55</v>
      </c>
      <c r="N51" s="181">
        <f t="shared" si="11"/>
        <v>14.47</v>
      </c>
      <c r="O51" s="181">
        <f t="shared" si="2"/>
        <v>2659.44</v>
      </c>
      <c r="P51" s="182">
        <f t="shared" si="12"/>
        <v>0.68</v>
      </c>
      <c r="Q51" s="213">
        <v>129</v>
      </c>
      <c r="R51" s="211">
        <v>152.99</v>
      </c>
      <c r="S51" s="176">
        <f t="shared" si="3"/>
        <v>7</v>
      </c>
      <c r="T51" s="174"/>
      <c r="U51" s="291"/>
      <c r="V51" s="177">
        <v>25.2</v>
      </c>
      <c r="W51" s="177">
        <f t="shared" si="24"/>
        <v>60.02</v>
      </c>
      <c r="X51" s="177">
        <f>W51</f>
        <v>60.02</v>
      </c>
      <c r="Y51" s="177">
        <f t="shared" si="25"/>
        <v>252.68</v>
      </c>
      <c r="Z51" s="178">
        <f>W51/S51</f>
        <v>8.57</v>
      </c>
      <c r="AA51" s="218">
        <f t="shared" si="14"/>
        <v>0</v>
      </c>
      <c r="AB51" s="218">
        <v>8.57</v>
      </c>
      <c r="AC51" s="185" t="s">
        <v>55</v>
      </c>
      <c r="AD51" s="217">
        <v>15.75</v>
      </c>
      <c r="AE51" s="177">
        <f t="shared" si="5"/>
        <v>3979.71</v>
      </c>
      <c r="AF51" s="216">
        <f t="shared" si="21"/>
        <v>30.992</v>
      </c>
      <c r="AG51" s="216">
        <f t="shared" si="15"/>
        <v>0</v>
      </c>
      <c r="AH51" s="216">
        <v>30.992</v>
      </c>
      <c r="AI51" s="203">
        <f t="shared" si="6"/>
        <v>0.12265315814</v>
      </c>
      <c r="AJ51" s="177">
        <v>1370.07</v>
      </c>
      <c r="AK51" s="177">
        <f t="shared" si="7"/>
        <v>42461.21</v>
      </c>
      <c r="AL51" s="177">
        <f t="shared" si="16"/>
        <v>46440.92</v>
      </c>
      <c r="AM51" s="181">
        <f>AN51</f>
        <v>183.79</v>
      </c>
      <c r="AN51" s="218">
        <f t="shared" si="8"/>
        <v>183.79</v>
      </c>
      <c r="AO51" s="186" t="e">
        <f>AL51/#REF!</f>
        <v>#REF!</v>
      </c>
      <c r="AP51" s="294">
        <v>1450.93</v>
      </c>
      <c r="AQ51" s="219">
        <v>16.93</v>
      </c>
      <c r="AR51" s="177"/>
      <c r="AS51" s="177"/>
      <c r="AT51" s="181"/>
      <c r="AU51" s="181" t="e">
        <f>AT51/T51</f>
        <v>#DIV/0!</v>
      </c>
      <c r="AV51" s="174"/>
      <c r="AW51" s="291">
        <f>AV51/E51*C51</f>
        <v>0</v>
      </c>
      <c r="AX51" s="291">
        <f>AV51/E51*D51</f>
        <v>0</v>
      </c>
      <c r="AY51" s="187">
        <f>AV51/E51</f>
        <v>0</v>
      </c>
      <c r="AZ51" s="185" t="s">
        <v>55</v>
      </c>
      <c r="BA51" s="188"/>
      <c r="BB51" s="177">
        <v>1370.07</v>
      </c>
      <c r="BC51" s="177">
        <f t="shared" si="18"/>
        <v>0</v>
      </c>
      <c r="BD51" s="182">
        <f>AY51*C51*AJ51</f>
        <v>0</v>
      </c>
      <c r="BE51" s="182">
        <f>BD51/C51</f>
        <v>0</v>
      </c>
      <c r="BF51" s="291">
        <f>AF51+AW51</f>
        <v>30.992</v>
      </c>
      <c r="BG51" s="291">
        <f>AG51+AX51</f>
        <v>0</v>
      </c>
      <c r="BH51" s="291">
        <f t="shared" si="19"/>
        <v>30.992</v>
      </c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</row>
    <row r="52" spans="1:78" ht="15">
      <c r="A52" s="174">
        <v>44</v>
      </c>
      <c r="B52" s="179" t="s">
        <v>56</v>
      </c>
      <c r="C52" s="180">
        <v>6473.3</v>
      </c>
      <c r="D52" s="181"/>
      <c r="E52" s="177">
        <f t="shared" si="9"/>
        <v>6473.3</v>
      </c>
      <c r="F52" s="287">
        <v>334.03</v>
      </c>
      <c r="G52" s="177">
        <f t="shared" si="10"/>
        <v>341.38</v>
      </c>
      <c r="H52" s="205">
        <f t="shared" si="0"/>
        <v>341.38</v>
      </c>
      <c r="I52" s="205">
        <f t="shared" si="1"/>
        <v>35.267</v>
      </c>
      <c r="J52" s="183">
        <v>240</v>
      </c>
      <c r="K52" s="216">
        <v>0.023</v>
      </c>
      <c r="L52" s="184">
        <v>1176.3</v>
      </c>
      <c r="M52" s="179" t="s">
        <v>56</v>
      </c>
      <c r="N52" s="181">
        <f t="shared" si="11"/>
        <v>27.05</v>
      </c>
      <c r="O52" s="181">
        <f t="shared" si="2"/>
        <v>3411.01</v>
      </c>
      <c r="P52" s="182">
        <f t="shared" si="12"/>
        <v>0.53</v>
      </c>
      <c r="Q52" s="213">
        <v>206</v>
      </c>
      <c r="R52" s="211">
        <v>251.76</v>
      </c>
      <c r="S52" s="176">
        <f t="shared" si="3"/>
        <v>34</v>
      </c>
      <c r="T52" s="174"/>
      <c r="U52" s="291"/>
      <c r="V52" s="177">
        <v>4.2</v>
      </c>
      <c r="W52" s="177">
        <f t="shared" si="24"/>
        <v>58.37</v>
      </c>
      <c r="X52" s="177">
        <f t="shared" si="13"/>
        <v>142.8</v>
      </c>
      <c r="Y52" s="177">
        <f t="shared" si="25"/>
        <v>425.81</v>
      </c>
      <c r="Z52" s="178">
        <v>4.2</v>
      </c>
      <c r="AA52" s="218">
        <f t="shared" si="14"/>
        <v>0</v>
      </c>
      <c r="AB52" s="218">
        <v>4.2</v>
      </c>
      <c r="AC52" s="185" t="s">
        <v>56</v>
      </c>
      <c r="AD52" s="217">
        <v>15.75</v>
      </c>
      <c r="AE52" s="177">
        <f t="shared" si="5"/>
        <v>5376.74</v>
      </c>
      <c r="AF52" s="216">
        <f t="shared" si="21"/>
        <v>35.267</v>
      </c>
      <c r="AG52" s="216">
        <f t="shared" si="15"/>
        <v>0</v>
      </c>
      <c r="AH52" s="216">
        <v>35.267</v>
      </c>
      <c r="AI52" s="203">
        <f t="shared" si="6"/>
        <v>0.10330716504</v>
      </c>
      <c r="AJ52" s="177">
        <v>1370.07</v>
      </c>
      <c r="AK52" s="177">
        <f t="shared" si="7"/>
        <v>48318.26</v>
      </c>
      <c r="AL52" s="177">
        <f t="shared" si="16"/>
        <v>53695</v>
      </c>
      <c r="AM52" s="181">
        <f t="shared" si="17"/>
        <v>126.1</v>
      </c>
      <c r="AN52" s="218">
        <f t="shared" si="8"/>
        <v>157.29</v>
      </c>
      <c r="AO52" s="186" t="e">
        <f>AL52/#REF!</f>
        <v>#REF!</v>
      </c>
      <c r="AP52" s="294">
        <v>1450.93</v>
      </c>
      <c r="AQ52" s="219">
        <v>16.93</v>
      </c>
      <c r="AR52" s="177"/>
      <c r="AS52" s="177"/>
      <c r="AT52" s="181"/>
      <c r="AU52" s="181" t="e">
        <f>AT52/T52</f>
        <v>#DIV/0!</v>
      </c>
      <c r="AV52" s="174"/>
      <c r="AW52" s="291">
        <f>AV52/E52*C52</f>
        <v>0</v>
      </c>
      <c r="AX52" s="291">
        <f>AV52/E52*D52</f>
        <v>0</v>
      </c>
      <c r="AY52" s="187">
        <f>AV52/E52</f>
        <v>0</v>
      </c>
      <c r="AZ52" s="185" t="s">
        <v>56</v>
      </c>
      <c r="BA52" s="188"/>
      <c r="BB52" s="177">
        <v>1370.07</v>
      </c>
      <c r="BC52" s="177">
        <f t="shared" si="18"/>
        <v>0</v>
      </c>
      <c r="BD52" s="182">
        <f>AY52*C52*AJ52</f>
        <v>0</v>
      </c>
      <c r="BE52" s="182">
        <f>BD52/C52</f>
        <v>0</v>
      </c>
      <c r="BF52" s="291">
        <f>AF52+AW52</f>
        <v>35.267</v>
      </c>
      <c r="BG52" s="291">
        <f>AG52+AX52</f>
        <v>0</v>
      </c>
      <c r="BH52" s="291">
        <f t="shared" si="19"/>
        <v>35.267</v>
      </c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</row>
    <row r="53" spans="1:78" ht="15">
      <c r="A53" s="174">
        <v>45</v>
      </c>
      <c r="B53" s="179" t="s">
        <v>57</v>
      </c>
      <c r="C53" s="180">
        <v>6809.7</v>
      </c>
      <c r="D53" s="181"/>
      <c r="E53" s="177">
        <f t="shared" si="9"/>
        <v>6809.7</v>
      </c>
      <c r="F53" s="287">
        <v>299.7</v>
      </c>
      <c r="G53" s="177">
        <f t="shared" si="10"/>
        <v>306.29</v>
      </c>
      <c r="H53" s="205">
        <f t="shared" si="0"/>
        <v>306.29</v>
      </c>
      <c r="I53" s="205">
        <f t="shared" si="1"/>
        <v>47.898</v>
      </c>
      <c r="J53" s="183">
        <v>209</v>
      </c>
      <c r="K53" s="216">
        <v>0.023</v>
      </c>
      <c r="L53" s="184">
        <v>1309.8</v>
      </c>
      <c r="M53" s="179" t="s">
        <v>57</v>
      </c>
      <c r="N53" s="181">
        <f t="shared" si="11"/>
        <v>30.13</v>
      </c>
      <c r="O53" s="181">
        <f t="shared" si="2"/>
        <v>6030.52</v>
      </c>
      <c r="P53" s="182">
        <f t="shared" si="12"/>
        <v>0.89</v>
      </c>
      <c r="Q53" s="213">
        <v>203</v>
      </c>
      <c r="R53" s="211">
        <v>270.9</v>
      </c>
      <c r="S53" s="176">
        <f t="shared" si="3"/>
        <v>6</v>
      </c>
      <c r="T53" s="174"/>
      <c r="U53" s="291"/>
      <c r="V53" s="177">
        <v>25.74</v>
      </c>
      <c r="W53" s="177">
        <f t="shared" si="24"/>
        <v>-20.48</v>
      </c>
      <c r="X53" s="177">
        <f t="shared" si="13"/>
        <v>25.2</v>
      </c>
      <c r="Y53" s="177">
        <f t="shared" si="25"/>
        <v>351.97</v>
      </c>
      <c r="Z53" s="178">
        <v>4.2</v>
      </c>
      <c r="AA53" s="218">
        <f t="shared" si="14"/>
        <v>0</v>
      </c>
      <c r="AB53" s="218">
        <v>4.2</v>
      </c>
      <c r="AC53" s="185" t="s">
        <v>57</v>
      </c>
      <c r="AD53" s="217">
        <v>15.75</v>
      </c>
      <c r="AE53" s="177">
        <f t="shared" si="5"/>
        <v>4824.07</v>
      </c>
      <c r="AF53" s="216">
        <f t="shared" si="21"/>
        <v>47.898</v>
      </c>
      <c r="AG53" s="216">
        <f t="shared" si="15"/>
        <v>0</v>
      </c>
      <c r="AH53" s="216">
        <v>47.898</v>
      </c>
      <c r="AI53" s="203">
        <f t="shared" si="6"/>
        <v>0.15638120735</v>
      </c>
      <c r="AJ53" s="177">
        <v>1370.07</v>
      </c>
      <c r="AK53" s="177">
        <f t="shared" si="7"/>
        <v>65623.61</v>
      </c>
      <c r="AL53" s="177">
        <f t="shared" si="16"/>
        <v>70447.68</v>
      </c>
      <c r="AM53" s="181">
        <f t="shared" si="17"/>
        <v>200.15</v>
      </c>
      <c r="AN53" s="218">
        <f t="shared" si="8"/>
        <v>230</v>
      </c>
      <c r="AO53" s="186" t="e">
        <f>AL53/#REF!</f>
        <v>#REF!</v>
      </c>
      <c r="AP53" s="294">
        <v>1450.93</v>
      </c>
      <c r="AQ53" s="219">
        <v>16.93</v>
      </c>
      <c r="AR53" s="177"/>
      <c r="AS53" s="177"/>
      <c r="AT53" s="181"/>
      <c r="AU53" s="181" t="e">
        <f>AT53/T53</f>
        <v>#DIV/0!</v>
      </c>
      <c r="AV53" s="174"/>
      <c r="AW53" s="291">
        <f>AV53/E53*C53</f>
        <v>0</v>
      </c>
      <c r="AX53" s="291">
        <f>AV53/E53*D53</f>
        <v>0</v>
      </c>
      <c r="AY53" s="187">
        <f>AV53/E53</f>
        <v>0</v>
      </c>
      <c r="AZ53" s="185" t="s">
        <v>57</v>
      </c>
      <c r="BA53" s="188"/>
      <c r="BB53" s="177">
        <v>1370.07</v>
      </c>
      <c r="BC53" s="177">
        <f t="shared" si="18"/>
        <v>0</v>
      </c>
      <c r="BD53" s="182">
        <f>AY53*C53*AJ53</f>
        <v>0</v>
      </c>
      <c r="BE53" s="182">
        <f>BD53/C53</f>
        <v>0</v>
      </c>
      <c r="BF53" s="291">
        <f>AF53+AW53</f>
        <v>47.898</v>
      </c>
      <c r="BG53" s="291">
        <f>AG53+AX53</f>
        <v>0</v>
      </c>
      <c r="BH53" s="291">
        <f t="shared" si="19"/>
        <v>47.898</v>
      </c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</row>
    <row r="54" spans="1:78" ht="15">
      <c r="A54" s="174"/>
      <c r="B54" s="179"/>
      <c r="C54" s="182"/>
      <c r="D54" s="300"/>
      <c r="E54" s="177"/>
      <c r="F54" s="301"/>
      <c r="G54" s="177"/>
      <c r="H54" s="205"/>
      <c r="I54" s="205"/>
      <c r="J54" s="302"/>
      <c r="K54" s="303"/>
      <c r="L54" s="184"/>
      <c r="M54" s="179"/>
      <c r="N54" s="181"/>
      <c r="O54" s="181"/>
      <c r="P54" s="182"/>
      <c r="Q54" s="304"/>
      <c r="R54" s="305"/>
      <c r="S54" s="176"/>
      <c r="T54" s="306"/>
      <c r="U54" s="291"/>
      <c r="V54" s="177"/>
      <c r="W54" s="177"/>
      <c r="X54" s="222"/>
      <c r="Y54" s="177"/>
      <c r="Z54" s="178"/>
      <c r="AA54" s="218"/>
      <c r="AB54" s="218"/>
      <c r="AC54" s="185"/>
      <c r="AD54" s="217"/>
      <c r="AE54" s="177"/>
      <c r="AF54" s="216"/>
      <c r="AG54" s="216"/>
      <c r="AH54" s="216"/>
      <c r="AI54" s="203"/>
      <c r="AJ54" s="182"/>
      <c r="AK54" s="177"/>
      <c r="AL54" s="177"/>
      <c r="AM54" s="181"/>
      <c r="AN54" s="218"/>
      <c r="AO54" s="186"/>
      <c r="AP54" s="307"/>
      <c r="AQ54" s="219"/>
      <c r="AR54" s="177"/>
      <c r="AS54" s="177"/>
      <c r="AT54" s="181"/>
      <c r="AU54" s="181"/>
      <c r="AV54" s="174"/>
      <c r="AW54" s="205"/>
      <c r="AX54" s="205"/>
      <c r="AY54" s="205"/>
      <c r="AZ54" s="185"/>
      <c r="BA54" s="188"/>
      <c r="BB54" s="182"/>
      <c r="BC54" s="177"/>
      <c r="BD54" s="182"/>
      <c r="BE54" s="182"/>
      <c r="BF54" s="291"/>
      <c r="BG54" s="291"/>
      <c r="BH54" s="291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</row>
    <row r="55" spans="1:78" ht="15">
      <c r="A55" s="174"/>
      <c r="B55" s="179"/>
      <c r="C55" s="182"/>
      <c r="D55" s="300"/>
      <c r="E55" s="177"/>
      <c r="F55" s="301"/>
      <c r="G55" s="177"/>
      <c r="H55" s="205"/>
      <c r="I55" s="205"/>
      <c r="J55" s="302"/>
      <c r="K55" s="303"/>
      <c r="L55" s="184"/>
      <c r="M55" s="179"/>
      <c r="N55" s="181"/>
      <c r="O55" s="181"/>
      <c r="P55" s="182"/>
      <c r="Q55" s="304"/>
      <c r="R55" s="305"/>
      <c r="S55" s="176"/>
      <c r="T55" s="306"/>
      <c r="U55" s="291"/>
      <c r="V55" s="177"/>
      <c r="W55" s="177"/>
      <c r="X55" s="222"/>
      <c r="Y55" s="177"/>
      <c r="Z55" s="178"/>
      <c r="AA55" s="218"/>
      <c r="AB55" s="218"/>
      <c r="AC55" s="185"/>
      <c r="AD55" s="217"/>
      <c r="AE55" s="177"/>
      <c r="AF55" s="216"/>
      <c r="AG55" s="216"/>
      <c r="AH55" s="216"/>
      <c r="AI55" s="203"/>
      <c r="AJ55" s="182"/>
      <c r="AK55" s="177"/>
      <c r="AL55" s="177"/>
      <c r="AM55" s="181"/>
      <c r="AN55" s="218"/>
      <c r="AO55" s="186"/>
      <c r="AP55" s="307"/>
      <c r="AQ55" s="219"/>
      <c r="AR55" s="177"/>
      <c r="AS55" s="177"/>
      <c r="AT55" s="181"/>
      <c r="AU55" s="181"/>
      <c r="AV55" s="174"/>
      <c r="AW55" s="205"/>
      <c r="AX55" s="205"/>
      <c r="AY55" s="205"/>
      <c r="AZ55" s="185"/>
      <c r="BA55" s="188"/>
      <c r="BB55" s="182"/>
      <c r="BC55" s="177"/>
      <c r="BD55" s="182"/>
      <c r="BE55" s="182"/>
      <c r="BF55" s="291"/>
      <c r="BG55" s="291"/>
      <c r="BH55" s="291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</row>
    <row r="56" spans="1:78" ht="15">
      <c r="A56" s="175"/>
      <c r="B56" s="308" t="s">
        <v>58</v>
      </c>
      <c r="C56" s="309">
        <f>SUM(C9:C55)</f>
        <v>166583.4</v>
      </c>
      <c r="D56" s="309">
        <f>SUM(D9:D55)</f>
        <v>3235.8</v>
      </c>
      <c r="E56" s="214">
        <f>C56+D56</f>
        <v>169819.2</v>
      </c>
      <c r="F56" s="310">
        <f>SUM(F9:F55)</f>
        <v>10352.13</v>
      </c>
      <c r="G56" s="310">
        <f>SUM(G9:G53)</f>
        <v>10579.87</v>
      </c>
      <c r="H56" s="207">
        <f>SUM(H9:H53)</f>
        <v>10522.746</v>
      </c>
      <c r="I56" s="207">
        <f>SUM(I9:I53)</f>
        <v>1357.339</v>
      </c>
      <c r="J56" s="311">
        <f>SUM(J9:J53)</f>
        <v>6701</v>
      </c>
      <c r="K56" s="207"/>
      <c r="L56" s="309">
        <f>SUM(L9:L55)</f>
        <v>18562.4</v>
      </c>
      <c r="M56" s="308" t="s">
        <v>58</v>
      </c>
      <c r="N56" s="312">
        <f>SUM(N9:N53)</f>
        <v>571.38</v>
      </c>
      <c r="O56" s="181">
        <f>SUM(O9:O55)</f>
        <v>96825.21</v>
      </c>
      <c r="P56" s="182"/>
      <c r="Q56" s="313">
        <f>SUM(Q9:Q53)</f>
        <v>5943</v>
      </c>
      <c r="R56" s="314">
        <f>SUM(R9:R55)</f>
        <v>7671.9</v>
      </c>
      <c r="S56" s="313">
        <f>SUM(S9:S55)</f>
        <v>758</v>
      </c>
      <c r="T56" s="207">
        <f>SUM(T9:T53)</f>
        <v>57.124</v>
      </c>
      <c r="U56" s="315">
        <f>SUM(U9:U55)</f>
        <v>7.76</v>
      </c>
      <c r="V56" s="214">
        <f>SUM(V9:V53)</f>
        <v>475.14</v>
      </c>
      <c r="W56" s="214">
        <f>SUM(W9:W53)</f>
        <v>1677.31</v>
      </c>
      <c r="X56" s="214">
        <f>SUM(X9:X53)</f>
        <v>3396.83</v>
      </c>
      <c r="Y56" s="177">
        <f>X56+V56+R56+N56</f>
        <v>12115.25</v>
      </c>
      <c r="Z56" s="178"/>
      <c r="AA56" s="218"/>
      <c r="AB56" s="178"/>
      <c r="AC56" s="189"/>
      <c r="AD56" s="189"/>
      <c r="AE56" s="214">
        <f>SUM(AE9:AE53)</f>
        <v>165733.27</v>
      </c>
      <c r="AF56" s="316">
        <f>SUM(AF9:AF53)</f>
        <v>1357.339</v>
      </c>
      <c r="AG56" s="316">
        <f>SUM(AG9:AG53)</f>
        <v>7.76</v>
      </c>
      <c r="AH56" s="317">
        <f>SUM(AH9:AH55)</f>
        <v>1365.099</v>
      </c>
      <c r="AI56" s="204">
        <f>SUM(AI9:AI53)</f>
        <v>5.93749303691</v>
      </c>
      <c r="AJ56" s="189"/>
      <c r="AK56" s="214">
        <f>SUM(AK9:AK53)</f>
        <v>1859649.45</v>
      </c>
      <c r="AL56" s="214">
        <f>SUM(AL9:AL53)</f>
        <v>2025382.72</v>
      </c>
      <c r="AM56" s="181"/>
      <c r="AN56" s="218"/>
      <c r="AO56" s="189" t="e">
        <f>SUM(AO9:AO55)</f>
        <v>#REF!</v>
      </c>
      <c r="AP56" s="318"/>
      <c r="AQ56" s="319"/>
      <c r="AR56" s="214">
        <f>SUM(AR9:AR53)</f>
        <v>11259.21</v>
      </c>
      <c r="AS56" s="214">
        <f>SUM(AS9:AS53)</f>
        <v>967.12</v>
      </c>
      <c r="AT56" s="312">
        <f>SUM(AT9:AT55)</f>
        <v>12226.33</v>
      </c>
      <c r="AU56" s="181"/>
      <c r="AV56" s="207">
        <f>SUM(AV9:AV53)</f>
        <v>0</v>
      </c>
      <c r="AW56" s="207">
        <f>SUM(AW9:AW53)</f>
        <v>0</v>
      </c>
      <c r="AX56" s="207">
        <f>SUM(AX9:AX53)</f>
        <v>0</v>
      </c>
      <c r="AY56" s="317">
        <f>SUM(AY9:AY55)</f>
        <v>0</v>
      </c>
      <c r="AZ56" s="189">
        <f>SUM(AZ9:AZ55)</f>
        <v>0</v>
      </c>
      <c r="BA56" s="189">
        <f>SUM(BA9:BA55)</f>
        <v>0</v>
      </c>
      <c r="BB56" s="189"/>
      <c r="BC56" s="177">
        <f>SUM(BC9:BC53)</f>
        <v>0</v>
      </c>
      <c r="BD56" s="309">
        <f>SUM(BD9:BD53)</f>
        <v>0</v>
      </c>
      <c r="BE56" s="189">
        <f>SUM(BE9:BE55)</f>
        <v>0</v>
      </c>
      <c r="BF56" s="315">
        <f>SUM(BF9:BF53)</f>
        <v>1357.339</v>
      </c>
      <c r="BG56" s="315">
        <f>SUM(BG9:BG53)</f>
        <v>7.76</v>
      </c>
      <c r="BH56" s="315">
        <f>SUM(BH9:BH53)</f>
        <v>1365.099</v>
      </c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</row>
    <row r="57" spans="1:78" ht="15">
      <c r="A57" s="175"/>
      <c r="B57" s="308"/>
      <c r="C57" s="309"/>
      <c r="D57" s="320"/>
      <c r="E57" s="177"/>
      <c r="F57" s="310"/>
      <c r="G57" s="177"/>
      <c r="H57" s="205"/>
      <c r="I57" s="205"/>
      <c r="J57" s="302"/>
      <c r="K57" s="303"/>
      <c r="L57" s="184"/>
      <c r="M57" s="308"/>
      <c r="N57" s="181"/>
      <c r="O57" s="181"/>
      <c r="P57" s="182"/>
      <c r="Q57" s="304"/>
      <c r="R57" s="305"/>
      <c r="S57" s="222"/>
      <c r="T57" s="321"/>
      <c r="U57" s="291"/>
      <c r="V57" s="177"/>
      <c r="W57" s="177"/>
      <c r="X57" s="177"/>
      <c r="Y57" s="177"/>
      <c r="Z57" s="178"/>
      <c r="AA57" s="218"/>
      <c r="AB57" s="218"/>
      <c r="AC57" s="322"/>
      <c r="AD57" s="217"/>
      <c r="AE57" s="177"/>
      <c r="AF57" s="216"/>
      <c r="AG57" s="216"/>
      <c r="AH57" s="216"/>
      <c r="AI57" s="203"/>
      <c r="AJ57" s="182"/>
      <c r="AK57" s="177"/>
      <c r="AL57" s="177"/>
      <c r="AM57" s="181"/>
      <c r="AN57" s="218"/>
      <c r="AO57" s="186"/>
      <c r="AP57" s="323"/>
      <c r="AQ57" s="324"/>
      <c r="AR57" s="177"/>
      <c r="AS57" s="177"/>
      <c r="AT57" s="181"/>
      <c r="AU57" s="181"/>
      <c r="AV57" s="205"/>
      <c r="AW57" s="205"/>
      <c r="AX57" s="205"/>
      <c r="AY57" s="205"/>
      <c r="AZ57" s="322"/>
      <c r="BA57" s="188"/>
      <c r="BB57" s="182"/>
      <c r="BC57" s="177"/>
      <c r="BD57" s="182"/>
      <c r="BE57" s="182"/>
      <c r="BF57" s="291"/>
      <c r="BG57" s="291"/>
      <c r="BH57" s="291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</row>
    <row r="58" spans="1:78" ht="15">
      <c r="A58" s="174">
        <v>46</v>
      </c>
      <c r="B58" s="179" t="s">
        <v>41</v>
      </c>
      <c r="C58" s="182">
        <v>10021.8</v>
      </c>
      <c r="D58" s="182">
        <v>0</v>
      </c>
      <c r="E58" s="214">
        <f>C58+D58</f>
        <v>10021.8</v>
      </c>
      <c r="F58" s="301">
        <v>475.98</v>
      </c>
      <c r="G58" s="177">
        <f>F58*1.022</f>
        <v>486.45</v>
      </c>
      <c r="H58" s="205">
        <f>G58-T58</f>
        <v>486.45</v>
      </c>
      <c r="I58" s="205">
        <f>H58*AI58</f>
        <v>49.333</v>
      </c>
      <c r="J58" s="325">
        <v>387</v>
      </c>
      <c r="K58" s="303">
        <v>0.023</v>
      </c>
      <c r="L58" s="184">
        <v>1819.6</v>
      </c>
      <c r="M58" s="179" t="s">
        <v>41</v>
      </c>
      <c r="N58" s="181">
        <f t="shared" si="11"/>
        <v>41.85</v>
      </c>
      <c r="O58" s="181">
        <f>N58*AM58</f>
        <v>4904.82</v>
      </c>
      <c r="P58" s="182">
        <f t="shared" si="12"/>
        <v>0.49</v>
      </c>
      <c r="Q58" s="326">
        <v>352</v>
      </c>
      <c r="R58" s="327">
        <v>449.03</v>
      </c>
      <c r="S58" s="222">
        <f>J58-Q58</f>
        <v>35</v>
      </c>
      <c r="T58" s="321"/>
      <c r="U58" s="291">
        <f>T58*AI58</f>
        <v>0</v>
      </c>
      <c r="V58" s="177">
        <v>4.2</v>
      </c>
      <c r="W58" s="177">
        <f>G58-N58-R58-T58-V58</f>
        <v>-8.63</v>
      </c>
      <c r="X58" s="177">
        <f t="shared" si="13"/>
        <v>147</v>
      </c>
      <c r="Y58" s="177">
        <f>X58+V58+R58+N58</f>
        <v>642.08</v>
      </c>
      <c r="Z58" s="178">
        <v>4.2</v>
      </c>
      <c r="AA58" s="218">
        <f t="shared" si="14"/>
        <v>0</v>
      </c>
      <c r="AB58" s="218">
        <v>4.2</v>
      </c>
      <c r="AC58" s="185" t="s">
        <v>41</v>
      </c>
      <c r="AD58" s="217">
        <v>15.75</v>
      </c>
      <c r="AE58" s="177">
        <f>H58*AD58</f>
        <v>7661.59</v>
      </c>
      <c r="AF58" s="216">
        <f t="shared" si="21"/>
        <v>49.333</v>
      </c>
      <c r="AG58" s="216">
        <f t="shared" si="15"/>
        <v>0</v>
      </c>
      <c r="AH58" s="216">
        <v>49.333</v>
      </c>
      <c r="AI58" s="203">
        <f>AH58/G58</f>
        <v>0.1014143283</v>
      </c>
      <c r="AJ58" s="177">
        <v>1370.07</v>
      </c>
      <c r="AK58" s="177">
        <f>I58*AJ58</f>
        <v>67589.66</v>
      </c>
      <c r="AL58" s="177">
        <f>AE58+AK58</f>
        <v>75251.25</v>
      </c>
      <c r="AM58" s="181">
        <f t="shared" si="17"/>
        <v>117.2</v>
      </c>
      <c r="AN58" s="218">
        <f>AL58/H58</f>
        <v>154.69</v>
      </c>
      <c r="AO58" s="186" t="e">
        <f>AL58/#REF!</f>
        <v>#REF!</v>
      </c>
      <c r="AP58" s="294">
        <v>1450.93</v>
      </c>
      <c r="AQ58" s="219">
        <v>16.93</v>
      </c>
      <c r="AR58" s="177">
        <f>U58*AP58</f>
        <v>0</v>
      </c>
      <c r="AS58" s="177">
        <f>T58*AQ58</f>
        <v>0</v>
      </c>
      <c r="AT58" s="181">
        <f>AR58+AS58</f>
        <v>0</v>
      </c>
      <c r="AU58" s="181"/>
      <c r="AV58" s="205"/>
      <c r="AW58" s="205">
        <f>AV58/E58*C58</f>
        <v>0</v>
      </c>
      <c r="AX58" s="205">
        <f>AV58/E58*D58</f>
        <v>0</v>
      </c>
      <c r="AY58" s="187">
        <f>AV58/E58</f>
        <v>0</v>
      </c>
      <c r="AZ58" s="185" t="s">
        <v>41</v>
      </c>
      <c r="BA58" s="188"/>
      <c r="BB58" s="182">
        <v>1370.07</v>
      </c>
      <c r="BC58" s="177">
        <f t="shared" si="18"/>
        <v>0</v>
      </c>
      <c r="BD58" s="182">
        <f>AY58*C58*AJ58</f>
        <v>0</v>
      </c>
      <c r="BE58" s="182">
        <f>BD58/C58</f>
        <v>0</v>
      </c>
      <c r="BF58" s="291">
        <f>AF58+AW58</f>
        <v>49.333</v>
      </c>
      <c r="BG58" s="291">
        <f>AG58+AX58</f>
        <v>0</v>
      </c>
      <c r="BH58" s="291">
        <f t="shared" si="19"/>
        <v>49.333</v>
      </c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</row>
    <row r="59" spans="1:78" ht="15">
      <c r="A59" s="174"/>
      <c r="B59" s="179"/>
      <c r="C59" s="182"/>
      <c r="D59" s="300"/>
      <c r="E59" s="177"/>
      <c r="F59" s="301"/>
      <c r="G59" s="177"/>
      <c r="H59" s="205"/>
      <c r="I59" s="205"/>
      <c r="J59" s="302" t="s">
        <v>108</v>
      </c>
      <c r="K59" s="303"/>
      <c r="L59" s="184"/>
      <c r="M59" s="179"/>
      <c r="N59" s="181"/>
      <c r="O59" s="181"/>
      <c r="P59" s="182"/>
      <c r="Q59" s="304"/>
      <c r="R59" s="305" t="s">
        <v>108</v>
      </c>
      <c r="S59" s="222"/>
      <c r="T59" s="321"/>
      <c r="U59" s="291"/>
      <c r="V59" s="177"/>
      <c r="W59" s="177"/>
      <c r="X59" s="177"/>
      <c r="Y59" s="177"/>
      <c r="Z59" s="178"/>
      <c r="AA59" s="218"/>
      <c r="AB59" s="218"/>
      <c r="AC59" s="185"/>
      <c r="AD59" s="217"/>
      <c r="AE59" s="177"/>
      <c r="AF59" s="216"/>
      <c r="AG59" s="216"/>
      <c r="AH59" s="216"/>
      <c r="AI59" s="203"/>
      <c r="AJ59" s="182"/>
      <c r="AK59" s="177"/>
      <c r="AL59" s="177"/>
      <c r="AM59" s="181"/>
      <c r="AN59" s="218"/>
      <c r="AO59" s="186"/>
      <c r="AP59" s="323"/>
      <c r="AQ59" s="324"/>
      <c r="AR59" s="177"/>
      <c r="AS59" s="177"/>
      <c r="AT59" s="181"/>
      <c r="AU59" s="181"/>
      <c r="AV59" s="205"/>
      <c r="AW59" s="205"/>
      <c r="AX59" s="205"/>
      <c r="AY59" s="205"/>
      <c r="AZ59" s="185"/>
      <c r="BA59" s="188"/>
      <c r="BB59" s="182"/>
      <c r="BC59" s="177"/>
      <c r="BD59" s="182"/>
      <c r="BE59" s="182"/>
      <c r="BF59" s="291"/>
      <c r="BG59" s="291"/>
      <c r="BH59" s="291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</row>
    <row r="60" spans="1:78" ht="15">
      <c r="A60" s="174"/>
      <c r="B60" s="308" t="s">
        <v>75</v>
      </c>
      <c r="C60" s="309">
        <f>SUM(C56:C58)</f>
        <v>176605.2</v>
      </c>
      <c r="D60" s="309">
        <f>SUM(D56:D58)</f>
        <v>3235.8</v>
      </c>
      <c r="E60" s="214">
        <f>C60+D60</f>
        <v>179841</v>
      </c>
      <c r="F60" s="310">
        <f>SUM(F56:F58)</f>
        <v>10828.11</v>
      </c>
      <c r="G60" s="310">
        <f>SUM(G56:G58)</f>
        <v>11066.32</v>
      </c>
      <c r="H60" s="207">
        <f>SUM(H56:H58)</f>
        <v>11009.196</v>
      </c>
      <c r="I60" s="207">
        <f>SUM(I56:I58)</f>
        <v>1406.672</v>
      </c>
      <c r="J60" s="311">
        <f>SUM(J56:J58)</f>
        <v>7088</v>
      </c>
      <c r="K60" s="207"/>
      <c r="L60" s="309">
        <f>SUM(L56:L58)</f>
        <v>20382</v>
      </c>
      <c r="M60" s="308" t="s">
        <v>75</v>
      </c>
      <c r="N60" s="312">
        <f>SUM(N56:N58)</f>
        <v>613.23</v>
      </c>
      <c r="O60" s="181">
        <f>SUM(O56:O58)</f>
        <v>101730.03</v>
      </c>
      <c r="P60" s="182"/>
      <c r="Q60" s="313">
        <f aca="true" t="shared" si="26" ref="Q60:V60">SUM(Q56:Q58)</f>
        <v>6295</v>
      </c>
      <c r="R60" s="314">
        <f t="shared" si="26"/>
        <v>8120.93</v>
      </c>
      <c r="S60" s="313">
        <f t="shared" si="26"/>
        <v>793</v>
      </c>
      <c r="T60" s="207">
        <f t="shared" si="26"/>
        <v>57.124</v>
      </c>
      <c r="U60" s="315">
        <f t="shared" si="26"/>
        <v>7.76</v>
      </c>
      <c r="V60" s="214">
        <f t="shared" si="26"/>
        <v>479.34</v>
      </c>
      <c r="W60" s="214">
        <f>SUM(W56:W58)</f>
        <v>1668.68</v>
      </c>
      <c r="X60" s="214">
        <f>SUM(X56:X58)</f>
        <v>3543.83</v>
      </c>
      <c r="Y60" s="177">
        <f>X60+V60+R60+N60</f>
        <v>12757.33</v>
      </c>
      <c r="Z60" s="189"/>
      <c r="AA60" s="218"/>
      <c r="AB60" s="189"/>
      <c r="AC60" s="189"/>
      <c r="AD60" s="189"/>
      <c r="AE60" s="214">
        <f>SUM(AE56:AE58)</f>
        <v>173394.86</v>
      </c>
      <c r="AF60" s="316">
        <f>SUM(AF56:AF58)</f>
        <v>1406.672</v>
      </c>
      <c r="AG60" s="316">
        <f>SUM(AG56:AG58)</f>
        <v>7.76</v>
      </c>
      <c r="AH60" s="317">
        <f>SUM(AH56:AH58)</f>
        <v>1414.432</v>
      </c>
      <c r="AI60" s="204">
        <f>SUM(AI56:AI58)</f>
        <v>6.03890736521</v>
      </c>
      <c r="AJ60" s="189"/>
      <c r="AK60" s="214">
        <f>SUM(AK56:AK58)</f>
        <v>1927239.11</v>
      </c>
      <c r="AL60" s="214">
        <f>SUM(AL56:AL58)</f>
        <v>2100633.97</v>
      </c>
      <c r="AM60" s="181"/>
      <c r="AN60" s="218"/>
      <c r="AO60" s="189" t="e">
        <f>SUM(AO56:AO58)</f>
        <v>#REF!</v>
      </c>
      <c r="AP60" s="318"/>
      <c r="AQ60" s="319"/>
      <c r="AR60" s="214">
        <f>SUM(AR56:AR58)</f>
        <v>11259.21</v>
      </c>
      <c r="AS60" s="214">
        <f>SUM(AS56:AS58)</f>
        <v>967.12</v>
      </c>
      <c r="AT60" s="312">
        <f>SUM(AT56:AT58)</f>
        <v>12226.33</v>
      </c>
      <c r="AU60" s="181"/>
      <c r="AV60" s="207">
        <f>SUM(AV56:AV58)</f>
        <v>0</v>
      </c>
      <c r="AW60" s="207">
        <f>SUM(AW56:AW58)</f>
        <v>0</v>
      </c>
      <c r="AX60" s="207">
        <f>SUM(AX56:AX58)</f>
        <v>0</v>
      </c>
      <c r="AY60" s="189">
        <f aca="true" t="shared" si="27" ref="AY60:BE60">SUM(AY56:AY58)</f>
        <v>0</v>
      </c>
      <c r="AZ60" s="189">
        <f t="shared" si="27"/>
        <v>0</v>
      </c>
      <c r="BA60" s="189">
        <f t="shared" si="27"/>
        <v>0</v>
      </c>
      <c r="BB60" s="189"/>
      <c r="BC60" s="177">
        <f>SUM(BC56:BC58)</f>
        <v>0</v>
      </c>
      <c r="BD60" s="309">
        <f t="shared" si="27"/>
        <v>0</v>
      </c>
      <c r="BE60" s="189">
        <f t="shared" si="27"/>
        <v>0</v>
      </c>
      <c r="BF60" s="315">
        <f>SUM(BF56:BF58)</f>
        <v>1406.672</v>
      </c>
      <c r="BG60" s="315">
        <f>SUM(BG56:BG58)</f>
        <v>7.76</v>
      </c>
      <c r="BH60" s="315">
        <f>SUM(BH56:BH58)</f>
        <v>1414.432</v>
      </c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</row>
    <row r="61" spans="5:78" ht="12.75">
      <c r="E61" s="161"/>
      <c r="F61" s="161"/>
      <c r="G61" s="167"/>
      <c r="H61" s="167"/>
      <c r="I61" s="167"/>
      <c r="AF61" s="167"/>
      <c r="AG61" s="167"/>
      <c r="AO61" s="162"/>
      <c r="AP61" s="157"/>
      <c r="AQ61" s="157"/>
      <c r="AR61" s="157"/>
      <c r="AS61" s="157"/>
      <c r="AT61" s="157"/>
      <c r="AU61" s="157"/>
      <c r="AV61" s="157"/>
      <c r="AW61" s="158"/>
      <c r="AX61" s="158"/>
      <c r="AY61" s="157"/>
      <c r="AZ61" s="157"/>
      <c r="BA61" s="157"/>
      <c r="BB61" s="157"/>
      <c r="BC61" s="157"/>
      <c r="BD61" s="157"/>
      <c r="BE61" s="157"/>
      <c r="BF61" s="165"/>
      <c r="BG61" s="165"/>
      <c r="BH61" s="165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</row>
    <row r="62" spans="1:78" ht="12.75">
      <c r="A62" s="164" t="s">
        <v>97</v>
      </c>
      <c r="B62" s="164"/>
      <c r="C62" s="164"/>
      <c r="D62" s="164"/>
      <c r="E62" s="172"/>
      <c r="F62" s="172"/>
      <c r="G62" s="328"/>
      <c r="H62" s="172"/>
      <c r="I62" s="172"/>
      <c r="J62" s="164"/>
      <c r="K62" s="164"/>
      <c r="L62" s="164"/>
      <c r="M62" s="164"/>
      <c r="N62" s="164"/>
      <c r="O62" s="164"/>
      <c r="P62" s="164"/>
      <c r="Q62" s="164"/>
      <c r="R62" s="329"/>
      <c r="S62" s="164"/>
      <c r="AG62" s="330"/>
      <c r="AO62" s="162"/>
      <c r="AP62" s="157"/>
      <c r="AQ62" s="157"/>
      <c r="AR62" s="157"/>
      <c r="AS62" s="157"/>
      <c r="AT62" s="157"/>
      <c r="AU62" s="157"/>
      <c r="AV62" s="157"/>
      <c r="AW62" s="165"/>
      <c r="AX62" s="165"/>
      <c r="AY62" s="158"/>
      <c r="AZ62" s="158"/>
      <c r="BA62" s="158"/>
      <c r="BB62" s="157"/>
      <c r="BC62" s="157"/>
      <c r="BD62" s="157"/>
      <c r="BE62" s="157"/>
      <c r="BF62" s="165"/>
      <c r="BG62" s="165"/>
      <c r="BH62" s="165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</row>
    <row r="63" spans="1:78" ht="46.5" customHeight="1">
      <c r="A63" s="331" t="s">
        <v>108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160"/>
      <c r="T63" s="160"/>
      <c r="U63" s="160"/>
      <c r="V63" s="160"/>
      <c r="W63" s="160" t="s">
        <v>108</v>
      </c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332"/>
      <c r="AP63" s="157"/>
      <c r="AQ63" s="157"/>
      <c r="AR63" s="157"/>
      <c r="AS63" s="157"/>
      <c r="AT63" s="157"/>
      <c r="AU63" s="157"/>
      <c r="AV63" s="157"/>
      <c r="AW63" s="165"/>
      <c r="AX63" s="157"/>
      <c r="AY63" s="157"/>
      <c r="AZ63" s="157"/>
      <c r="BA63" s="157"/>
      <c r="BB63" s="157"/>
      <c r="BC63" s="157"/>
      <c r="BD63" s="157"/>
      <c r="BE63" s="157"/>
      <c r="BF63" s="165"/>
      <c r="BG63" s="165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</row>
    <row r="64" spans="1:78" ht="12.75">
      <c r="A64" s="170" t="s">
        <v>126</v>
      </c>
      <c r="B64" s="170"/>
      <c r="F64" s="173"/>
      <c r="T64" s="173"/>
      <c r="U64" s="173"/>
      <c r="V64" s="173"/>
      <c r="AH64" s="173"/>
      <c r="AI64" s="173"/>
      <c r="AO64" s="162"/>
      <c r="AP64" s="157"/>
      <c r="AQ64" s="157"/>
      <c r="AR64" s="157"/>
      <c r="AS64" s="157"/>
      <c r="AT64" s="157"/>
      <c r="AU64" s="157"/>
      <c r="AV64" s="173"/>
      <c r="AW64" s="165"/>
      <c r="AX64" s="157"/>
      <c r="AY64" s="157"/>
      <c r="AZ64" s="157"/>
      <c r="BA64" s="157"/>
      <c r="BB64" s="157"/>
      <c r="BC64" s="157"/>
      <c r="BD64" s="157"/>
      <c r="BE64" s="157"/>
      <c r="BF64" s="165"/>
      <c r="BG64" s="165"/>
      <c r="BH64" s="157"/>
      <c r="BI64" s="165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</row>
    <row r="65" spans="1:78" ht="12.75">
      <c r="A65" s="171" t="s">
        <v>127</v>
      </c>
      <c r="B65" s="333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5"/>
      <c r="P65" s="335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65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</row>
    <row r="66" spans="42:78" ht="15">
      <c r="AP66" s="157"/>
      <c r="AQ66" s="157"/>
      <c r="AR66" s="157"/>
      <c r="AS66" s="157"/>
      <c r="AT66" s="157"/>
      <c r="AU66" s="157"/>
      <c r="AV66" s="157"/>
      <c r="AW66" s="166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</row>
    <row r="67" spans="42:78" ht="12.75"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65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</row>
    <row r="68" spans="42:78" ht="12.75"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</row>
    <row r="69" spans="42:78" ht="12.75"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</row>
    <row r="70" spans="42:78" ht="12.75"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</row>
    <row r="71" spans="42:78" ht="12.75"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</row>
    <row r="72" spans="42:78" ht="12.75"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</row>
    <row r="73" spans="42:78" ht="12.75"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</row>
    <row r="74" spans="42:78" ht="12.75"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</row>
    <row r="75" spans="42:78" ht="12.75"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</row>
    <row r="76" spans="42:78" ht="12.75"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</row>
    <row r="77" spans="42:78" ht="12.75"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</row>
    <row r="78" spans="42:78" ht="12.75"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</row>
    <row r="79" spans="42:78" ht="12.75"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</row>
    <row r="80" spans="42:78" ht="12.75"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</row>
    <row r="81" spans="42:78" ht="12.75"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</row>
    <row r="82" spans="42:78" ht="12.75"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</row>
    <row r="83" spans="42:78" ht="12.75"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</row>
    <row r="84" spans="42:78" ht="12.75"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</row>
    <row r="85" spans="42:78" ht="12.75"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</row>
    <row r="86" spans="42:78" ht="12.75"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</row>
    <row r="87" spans="42:78" ht="12.75"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</row>
    <row r="88" spans="42:78" ht="12.75"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</row>
    <row r="89" spans="42:78" ht="12.75"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</row>
    <row r="90" spans="42:78" ht="12.75"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</row>
    <row r="91" spans="42:78" ht="12.75"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</row>
    <row r="92" spans="42:78" ht="12.75"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</row>
    <row r="93" spans="42:78" ht="12.75"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</row>
    <row r="94" spans="42:78" ht="12.75"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</row>
    <row r="95" spans="42:78" ht="12.75"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</row>
    <row r="96" spans="42:78" ht="12.75"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</row>
    <row r="97" spans="42:78" ht="12.75"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</row>
    <row r="98" spans="42:78" ht="12.75"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</row>
    <row r="99" spans="42:78" ht="12.75"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</row>
    <row r="100" spans="42:78" ht="12.75"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</row>
    <row r="101" spans="42:78" ht="12.75"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</row>
    <row r="102" spans="42:78" ht="12.75"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</row>
    <row r="103" spans="42:78" ht="12.75"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</row>
    <row r="104" spans="42:78" ht="12.75"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</row>
    <row r="105" spans="42:78" ht="12.75"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</row>
    <row r="106" spans="42:78" ht="12.75"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</row>
    <row r="107" spans="42:78" ht="12.75"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</row>
    <row r="108" spans="42:78" ht="12.75"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</row>
    <row r="109" spans="42:78" ht="12.75"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</row>
    <row r="110" spans="42:78" ht="12.75"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</row>
    <row r="111" spans="42:78" ht="12.75"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</row>
    <row r="112" spans="42:78" ht="12.75"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</row>
    <row r="113" spans="42:78" ht="12.75"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</row>
    <row r="114" spans="42:78" ht="12.75"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</row>
    <row r="115" spans="42:78" ht="12.75"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</row>
    <row r="116" spans="42:78" ht="12.75"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</row>
    <row r="117" spans="42:78" ht="12.75"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</row>
    <row r="118" spans="42:78" ht="12.75"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</row>
    <row r="119" spans="42:78" ht="12.75"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</row>
    <row r="120" spans="42:78" ht="12.75"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</row>
    <row r="121" spans="42:78" ht="12.75"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</row>
    <row r="122" spans="42:78" ht="12.75"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</row>
    <row r="123" spans="42:78" ht="12.75"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</row>
    <row r="124" spans="42:78" ht="12.75"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</row>
    <row r="125" spans="42:78" ht="12.75"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</row>
    <row r="126" spans="42:78" ht="12.75"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</row>
    <row r="127" spans="42:78" ht="12.75"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</row>
    <row r="128" spans="42:78" ht="12.75"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</row>
    <row r="129" spans="42:78" ht="12.75"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</row>
    <row r="130" spans="42:78" ht="12.75"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</row>
    <row r="131" spans="42:78" ht="12.75"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</row>
    <row r="132" spans="42:78" ht="12.75"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</row>
    <row r="133" spans="42:78" ht="12.75"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</row>
    <row r="134" spans="42:78" ht="12.75"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</row>
    <row r="135" spans="42:78" ht="12.75"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</row>
    <row r="136" spans="42:78" ht="12.75"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</row>
    <row r="137" spans="42:78" ht="12.75"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</row>
    <row r="138" spans="42:78" ht="12.75"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</row>
    <row r="139" spans="42:78" ht="12.75"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</row>
    <row r="140" spans="42:78" ht="12.75"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</row>
    <row r="141" spans="42:78" ht="12.75"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</row>
    <row r="142" spans="42:78" ht="12.75"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</row>
    <row r="143" spans="42:78" ht="12.75"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</row>
    <row r="144" spans="42:78" ht="12.75"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</row>
    <row r="145" spans="42:78" ht="12.75"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</row>
    <row r="146" spans="42:78" ht="12.75"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</row>
    <row r="147" spans="42:78" ht="12.75"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</row>
    <row r="148" spans="42:78" ht="12.75"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</row>
    <row r="149" spans="42:78" ht="12.75"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</row>
    <row r="150" spans="42:78" ht="12.75"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</row>
    <row r="151" spans="42:78" ht="12.75"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</row>
    <row r="152" spans="42:78" ht="12.75"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</row>
    <row r="153" spans="42:78" ht="12.75"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</row>
    <row r="154" spans="42:78" ht="12.75"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</row>
    <row r="155" spans="42:78" ht="12.75"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</row>
    <row r="156" spans="42:78" ht="12.75"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</row>
    <row r="157" spans="42:78" ht="12.75"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</row>
    <row r="158" spans="42:78" ht="12.75"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</row>
    <row r="159" spans="42:78" ht="12.75"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</row>
    <row r="160" spans="42:78" ht="12.75"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</row>
    <row r="161" spans="42:78" ht="12.75"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</row>
    <row r="162" spans="42:78" ht="12.75"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</row>
    <row r="163" spans="42:78" ht="12.75"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</row>
    <row r="164" spans="42:78" ht="12.75"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</row>
    <row r="165" spans="42:78" ht="12.75"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</row>
    <row r="166" spans="42:78" ht="12.75"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</row>
    <row r="167" spans="42:78" ht="12.75"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</row>
    <row r="168" spans="42:78" ht="12.75"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</row>
    <row r="169" spans="42:78" ht="12.75"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</row>
    <row r="170" spans="42:78" ht="12.75"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</row>
    <row r="171" spans="42:78" ht="12.75"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</row>
    <row r="172" spans="42:78" ht="12.75"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</row>
    <row r="173" spans="42:78" ht="12.75"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</row>
    <row r="174" spans="42:78" ht="12.75"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</row>
    <row r="175" spans="42:78" ht="12.75"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</row>
    <row r="176" spans="42:78" ht="12.75"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</row>
    <row r="177" spans="42:78" ht="12.75"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</row>
    <row r="178" spans="42:78" ht="12.75"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</row>
    <row r="179" spans="42:78" ht="12.75"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</row>
    <row r="180" spans="42:78" ht="12.75"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</row>
    <row r="181" spans="42:78" ht="12.75"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</row>
    <row r="182" spans="42:78" ht="12.75"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</row>
    <row r="183" spans="42:78" ht="12.75"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</row>
    <row r="184" spans="42:78" ht="12.75"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</row>
    <row r="185" spans="42:78" ht="12.75"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</row>
    <row r="186" spans="42:78" ht="12.75"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</row>
    <row r="187" spans="42:78" ht="12.75"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</row>
    <row r="188" spans="42:78" ht="12.75"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</row>
    <row r="189" spans="42:78" ht="12.75"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</row>
    <row r="190" spans="42:78" ht="12.75"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</row>
    <row r="191" spans="42:78" ht="12.75"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</row>
    <row r="192" spans="42:78" ht="12.75"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</row>
    <row r="193" spans="42:78" ht="12.75"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</row>
    <row r="194" spans="42:78" ht="12.75"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</row>
    <row r="195" spans="42:78" ht="12.75"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</row>
    <row r="196" spans="42:78" ht="12.75"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</row>
    <row r="197" spans="42:78" ht="12.75"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</row>
    <row r="198" spans="42:78" ht="12.75"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</row>
    <row r="199" spans="42:78" ht="12.75"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</row>
    <row r="200" spans="42:78" ht="12.75"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</row>
    <row r="201" spans="42:78" ht="12.75"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</row>
    <row r="202" spans="42:78" ht="12.75"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</row>
    <row r="203" spans="42:78" ht="12.75"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</row>
    <row r="204" spans="42:78" ht="12.75"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</row>
    <row r="205" spans="42:78" ht="12.75"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</row>
    <row r="206" spans="42:78" ht="12.75"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</row>
    <row r="207" spans="42:78" ht="12.75"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</row>
    <row r="208" spans="42:78" ht="12.75"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</row>
    <row r="209" spans="42:78" ht="12.75"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</row>
    <row r="210" spans="42:78" ht="12.75"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</row>
    <row r="211" spans="42:78" ht="12.75"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</row>
    <row r="212" spans="42:78" ht="12.75"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</row>
    <row r="213" spans="42:78" ht="12.75"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</row>
    <row r="214" spans="42:78" ht="12.75"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</row>
    <row r="215" spans="42:78" ht="12.75"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</row>
    <row r="216" spans="42:78" ht="12.75"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</row>
    <row r="217" spans="42:78" ht="12.75"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</row>
    <row r="218" spans="42:78" ht="12.75"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</row>
    <row r="219" spans="42:78" ht="12.75"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</row>
    <row r="220" spans="42:78" ht="12.75"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</row>
    <row r="221" spans="42:78" ht="12.75"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</row>
    <row r="222" spans="42:78" ht="12.75"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</row>
    <row r="223" spans="42:78" ht="12.75"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</row>
    <row r="224" spans="42:78" ht="12.75"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</row>
    <row r="225" spans="42:78" ht="12.75"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</row>
    <row r="226" spans="42:78" ht="12.75"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</row>
    <row r="227" spans="42:78" ht="12.75"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</row>
    <row r="228" spans="42:78" ht="12.75"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</row>
  </sheetData>
  <sheetProtection/>
  <mergeCells count="27">
    <mergeCell ref="AZ5:BH5"/>
    <mergeCell ref="B5:B7"/>
    <mergeCell ref="C65:N65"/>
    <mergeCell ref="J6:J7"/>
    <mergeCell ref="Q6:Q7"/>
    <mergeCell ref="B2:AS2"/>
    <mergeCell ref="T6:T7"/>
    <mergeCell ref="E5:E7"/>
    <mergeCell ref="B3:AO3"/>
    <mergeCell ref="W6:W7"/>
    <mergeCell ref="Z6:Z7"/>
    <mergeCell ref="L6:L7"/>
    <mergeCell ref="AD6:AO6"/>
    <mergeCell ref="AV6:AX6"/>
    <mergeCell ref="C4:D4"/>
    <mergeCell ref="AV5:AY5"/>
    <mergeCell ref="R6:R7"/>
    <mergeCell ref="AC6:AC7"/>
    <mergeCell ref="N6:N7"/>
    <mergeCell ref="BF4:BH4"/>
    <mergeCell ref="A63:R63"/>
    <mergeCell ref="K6:K7"/>
    <mergeCell ref="C5:C7"/>
    <mergeCell ref="AP6:AU6"/>
    <mergeCell ref="A5:A7"/>
    <mergeCell ref="D5:D7"/>
    <mergeCell ref="G5:AU5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2018-05-30T09:04:06Z</cp:lastPrinted>
  <dcterms:created xsi:type="dcterms:W3CDTF">2007-11-09T11:35:30Z</dcterms:created>
  <dcterms:modified xsi:type="dcterms:W3CDTF">2018-06-26T08:41:40Z</dcterms:modified>
  <cp:category/>
  <cp:version/>
  <cp:contentType/>
  <cp:contentStatus/>
</cp:coreProperties>
</file>