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<sst xmlns="http://schemas.openxmlformats.org/spreadsheetml/2006/main" count="371" uniqueCount="166">
  <si>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</si>
  <si>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</si>
  <si>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</si>
  <si>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</si>
  <si>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</si>
  <si>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</si>
  <si>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</si>
  <si>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</si>
  <si>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</si>
  <si>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</si>
  <si>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</si>
  <si>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</si>
  <si>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</si>
  <si>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</si>
  <si>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</si>
  <si>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</si>
  <si>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</si>
  <si>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</si>
  <si>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</si>
  <si>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</si>
  <si>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</si>
  <si>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</si>
  <si>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</si>
  <si>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</si>
  <si>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</si>
  <si>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</si>
  <si>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</si>
  <si>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</si>
  <si>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</si>
  <si>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</si>
  <si>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</si>
  <si>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</si>
  <si>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</si>
  <si>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</si>
  <si>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</si>
  <si>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</si>
  <si>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</si>
  <si>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</si>
  <si>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</si>
  <si>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</si>
  <si>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</si>
  <si>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</si>
  <si>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</si>
  <si>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</si>
  <si>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</si>
  <si>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</si>
  <si>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</si>
  <si>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</si>
  <si>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</si>
  <si>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</si>
  <si>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</si>
  <si>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</si>
  <si>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</si>
  <si>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</si>
  <si>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</si>
  <si>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</si>
  <si>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</si>
  <si>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</si>
  <si>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</si>
  <si>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</si>
  <si>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</si>
  <si>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</si>
  <si>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</si>
  <si>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</si>
  <si>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</si>
  <si>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</si>
  <si>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</si>
  <si>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</si>
  <si>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</si>
  <si>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</si>
  <si>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</si>
  <si>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</si>
  <si>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</si>
  <si>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</si>
  <si>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</si>
  <si>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</si>
  <si>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</si>
  <si>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</si>
  <si>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</si>
  <si>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</si>
  <si>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</si>
  <si>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</si>
  <si>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</si>
  <si>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</si>
  <si>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</si>
  <si>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</si>
  <si>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</si>
  <si>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</si>
  <si>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</si>
  <si>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</si>
  <si>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</si>
  <si>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</si>
  <si>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</si>
  <si>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</si>
  <si>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</si>
  <si>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</si>
  <si>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</si>
  <si>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</si>
  <si>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</si>
  <si>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</si>
  <si>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</si>
  <si>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</si>
  <si>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</si>
  <si>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</si>
  <si>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</si>
  <si>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</si>
  <si>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</si>
  <si>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</si>
  <si>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</si>
  <si>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</si>
  <si>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основные</t>
  </si>
  <si>
    <t>38а</t>
  </si>
  <si>
    <t>% лест. Клетки не жилое, гр 34-гр 35</t>
  </si>
  <si>
    <t>Факт , т</t>
  </si>
  <si>
    <t>3а</t>
  </si>
  <si>
    <t xml:space="preserve"> </t>
  </si>
  <si>
    <t>АДРЕС</t>
  </si>
  <si>
    <t>Общая площадь  жилого дома, м2(население+нежилые помещения), гр.2.1.+ гр.2.2.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</si>
  <si>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</si>
  <si>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</si>
  <si>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</si>
  <si>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</si>
  <si>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Жилая площадь+ лестн.клетки, гр.3+гр.9</t>
  </si>
  <si>
    <t>ОДН на ГВС, м3, гр.8*гр.9</t>
  </si>
  <si>
    <t>ОДН на ГВС на 1м2/ м3/мес., гр.10/гр.3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</si>
  <si>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</si>
  <si>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</si>
  <si>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</si>
  <si>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ВСЕГО ГВС,м3 на проживающих человек без ИПУ, гр.4-гр.10-гр.13-гр.15</t>
  </si>
  <si>
    <t>ГВС м3/чел./мес. (на проживающих человек без ИПУ), гр.16/гр.14</t>
  </si>
  <si>
    <t>Расчет стоимости 1 м3 горячей воды ( население).</t>
  </si>
  <si>
    <t>Расчет стоимости 1 м3 горячей воды ( не жилые помещения).</t>
  </si>
  <si>
    <t>ВСЕГО количество ГВС по ОДПУ, м3, гр.3а*1,022</t>
  </si>
  <si>
    <t>В том числе нежилые помещения м3, гр.11*гр.2.2+гр.15</t>
  </si>
  <si>
    <t>В том числе население, м3 гр.11*гр.2.1+гр.13гр+гр.16</t>
  </si>
  <si>
    <t>Кол-во человек без ИПУ, население, гр.7-гр.12</t>
  </si>
  <si>
    <t>Стоимость 1м3 подпиточной воды (с НДС).</t>
  </si>
  <si>
    <t xml:space="preserve"> Кол-во Гкал по ОДПУ, ГВС ( население), гр.21*гр.6/гр.4</t>
  </si>
  <si>
    <t xml:space="preserve"> Кол-во Гкал по ОДПУ, ГВС (нежилые помещения), гр.21*гр.5/гр.4</t>
  </si>
  <si>
    <t xml:space="preserve"> Всего кол-во Гкал по ОДПУ, ГВС (население+ нежилые помещения).</t>
  </si>
  <si>
    <t>Стоимость 1 Гкал, ГВС, руб.</t>
  </si>
  <si>
    <t>Сумма по ГВС, Гкал, руб., гр.22*гр.20а</t>
  </si>
  <si>
    <t>Всего сумма по ГВС, Гкал+подпиток, руб., гр.20+гр.23</t>
  </si>
  <si>
    <t>Стоимость 1м3, ГВС, (гр.22*гр.21+гр.19*гр.4)/гр.4</t>
  </si>
  <si>
    <t>Сумма по ГВС, Гкал, руб., гр.26*гр.20б</t>
  </si>
  <si>
    <t>Сумма подпиточной воды, руб., гр.5*гр.19</t>
  </si>
  <si>
    <t>Всего сумма по ГВС, Гкал+подпиток, руб., гр.27+гр.28</t>
  </si>
  <si>
    <t>Стоимость 1м3, ГВС, гр.29/ гр.5</t>
  </si>
  <si>
    <t>Всего количество Гкал отопления, по ОДПУ(население+ нежилые помещения).</t>
  </si>
  <si>
    <t>Гкал отопления, по ОДПУ, (население),(гр.39+гр.40)*гр.2.1</t>
  </si>
  <si>
    <t>Гкал отопления, по ОДПУ ( не жилые помещения),(гр.39+гр.40)*гр.2,2</t>
  </si>
  <si>
    <t>Гкал по отоплению на 1м2 жилого помещения, гр.31/гр.3</t>
  </si>
  <si>
    <t>Гкал по отоплению на 1м2 жилого помещения, гр.37/гр.3</t>
  </si>
  <si>
    <t>Гкал по отоплению на 1 м2 ОДН, гр.38/гр.3</t>
  </si>
  <si>
    <t>Тариф на Гкал для населения.</t>
  </si>
  <si>
    <t>Сумма по отоплению для населения, руб.,гр.32*гр.41</t>
  </si>
  <si>
    <t>Стоимость 1 м2/мес. отопления (население), руб., гр.42/гр.2.1</t>
  </si>
  <si>
    <t>Гкал по ГВС+ отопление (население), гр.20а+гр.32</t>
  </si>
  <si>
    <t>Гкал по ГВС+ отопление (не жилые помещения).</t>
  </si>
  <si>
    <t>Всего Гкал по ГВС+ отопление, гр.37+гр.38</t>
  </si>
  <si>
    <t>Сумма подпиточной воды, руб., гр.6.*гр.19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</si>
  <si>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</si>
  <si>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</si>
  <si>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</si>
  <si>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 xml:space="preserve">РАСЧЕТ КОММУНАЛЬНЫХ УСЛУГ ПО ГВС за  ИЮНЬ  2016 года </t>
  </si>
  <si>
    <t>( ПО СРЕДНЕМУ)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</si>
</sst>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  <numFmt numFmtId="180" formatCode="#,##0.000&quot;р.&quot;"/>
    <numFmt numFmtId="181" formatCode="#,##0.000000"/>
    <numFmt numFmtId="182" formatCode="#,##0.0000000"/>
    <numFmt numFmtId="183" formatCode="#,##0.00000000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0" fillId="40" borderId="0" xfId="0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39" borderId="0" xfId="0" applyNumberForma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Border="1" applyAlignment="1">
      <alignment/>
    </xf>
    <xf numFmtId="0" fontId="16" fillId="39" borderId="15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0" fillId="39" borderId="34" xfId="53" applyFont="1" applyFill="1" applyBorder="1" applyAlignment="1">
      <alignment horizontal="center"/>
      <protection/>
    </xf>
    <xf numFmtId="2" fontId="0" fillId="39" borderId="14" xfId="0" applyNumberForma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2" fontId="13" fillId="39" borderId="35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0" fillId="39" borderId="36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36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wrapText="1"/>
    </xf>
    <xf numFmtId="0" fontId="13" fillId="39" borderId="13" xfId="0" applyFont="1" applyFill="1" applyBorder="1" applyAlignment="1">
      <alignment horizontal="center" vertical="center" wrapText="1"/>
    </xf>
    <xf numFmtId="171" fontId="13" fillId="39" borderId="10" xfId="0" applyNumberFormat="1" applyFont="1" applyFill="1" applyBorder="1" applyAlignment="1">
      <alignment horizontal="center" wrapText="1"/>
    </xf>
    <xf numFmtId="171" fontId="16" fillId="39" borderId="10" xfId="0" applyNumberFormat="1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2" fontId="0" fillId="39" borderId="19" xfId="0" applyNumberFormat="1" applyFont="1" applyFill="1" applyBorder="1" applyAlignment="1">
      <alignment horizontal="center"/>
    </xf>
    <xf numFmtId="2" fontId="14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166" fontId="0" fillId="39" borderId="14" xfId="0" applyNumberFormat="1" applyFont="1" applyFill="1" applyBorder="1" applyAlignment="1">
      <alignment horizontal="center"/>
    </xf>
    <xf numFmtId="2" fontId="0" fillId="39" borderId="14" xfId="0" applyNumberFormat="1" applyFont="1" applyFill="1" applyBorder="1" applyAlignment="1">
      <alignment horizontal="center"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0" fillId="39" borderId="13" xfId="0" applyNumberFormat="1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0" fillId="39" borderId="36" xfId="0" applyFont="1" applyFill="1" applyBorder="1" applyAlignment="1">
      <alignment/>
    </xf>
    <xf numFmtId="2" fontId="0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164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6" fillId="39" borderId="38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left"/>
    </xf>
    <xf numFmtId="4" fontId="1" fillId="39" borderId="14" xfId="0" applyNumberFormat="1" applyFont="1" applyFill="1" applyBorder="1" applyAlignment="1">
      <alignment horizontal="center"/>
    </xf>
    <xf numFmtId="3" fontId="13" fillId="39" borderId="14" xfId="0" applyNumberFormat="1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164" fontId="13" fillId="39" borderId="19" xfId="0" applyNumberFormat="1" applyFont="1" applyFill="1" applyBorder="1" applyAlignment="1">
      <alignment horizontal="center"/>
    </xf>
    <xf numFmtId="0" fontId="0" fillId="39" borderId="35" xfId="0" applyFill="1" applyBorder="1" applyAlignment="1">
      <alignment/>
    </xf>
    <xf numFmtId="2" fontId="0" fillId="39" borderId="14" xfId="0" applyNumberForma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4" fontId="0" fillId="39" borderId="34" xfId="53" applyNumberFormat="1" applyFont="1" applyFill="1" applyBorder="1" applyAlignment="1">
      <alignment horizontal="center"/>
      <protection/>
    </xf>
    <xf numFmtId="179" fontId="0" fillId="39" borderId="34" xfId="53" applyNumberFormat="1" applyFont="1" applyFill="1" applyBorder="1" applyAlignment="1">
      <alignment horizontal="center"/>
      <protection/>
    </xf>
    <xf numFmtId="167" fontId="0" fillId="39" borderId="34" xfId="53" applyNumberFormat="1" applyFont="1" applyFill="1" applyBorder="1" applyAlignment="1">
      <alignment horizontal="center"/>
      <protection/>
    </xf>
    <xf numFmtId="0" fontId="0" fillId="39" borderId="34" xfId="52" applyNumberFormat="1" applyFont="1" applyFill="1" applyBorder="1" applyAlignment="1">
      <alignment horizontal="center"/>
      <protection/>
    </xf>
    <xf numFmtId="2" fontId="0" fillId="39" borderId="34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 vertical="center"/>
    </xf>
    <xf numFmtId="0" fontId="13" fillId="39" borderId="13" xfId="0" applyFont="1" applyFill="1" applyBorder="1" applyAlignment="1">
      <alignment horizontal="left" vertical="center"/>
    </xf>
    <xf numFmtId="0" fontId="13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4" fontId="1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171" fontId="0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166" fontId="4" fillId="39" borderId="10" xfId="0" applyNumberFormat="1" applyFont="1" applyFill="1" applyBorder="1" applyAlignment="1">
      <alignment horizontal="center"/>
    </xf>
    <xf numFmtId="166" fontId="4" fillId="39" borderId="14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65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center"/>
    </xf>
    <xf numFmtId="181" fontId="14" fillId="39" borderId="10" xfId="0" applyNumberFormat="1" applyFont="1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164" fontId="0" fillId="39" borderId="10" xfId="0" applyNumberFormat="1" applyFill="1" applyBorder="1" applyAlignment="1">
      <alignment/>
    </xf>
    <xf numFmtId="0" fontId="14" fillId="39" borderId="13" xfId="0" applyFont="1" applyFill="1" applyBorder="1" applyAlignment="1">
      <alignment horizontal="left"/>
    </xf>
    <xf numFmtId="2" fontId="0" fillId="39" borderId="36" xfId="0" applyNumberFormat="1" applyFill="1" applyBorder="1" applyAlignment="1">
      <alignment/>
    </xf>
    <xf numFmtId="166" fontId="0" fillId="39" borderId="1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164" fontId="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17" fillId="39" borderId="0" xfId="0" applyFont="1" applyFill="1" applyAlignment="1">
      <alignment wrapText="1"/>
    </xf>
    <xf numFmtId="0" fontId="0" fillId="39" borderId="0" xfId="0" applyFont="1" applyFill="1" applyAlignment="1">
      <alignment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39" borderId="45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0" fontId="6" fillId="39" borderId="0" xfId="0" applyFont="1" applyFill="1" applyAlignment="1">
      <alignment horizontal="left"/>
    </xf>
    <xf numFmtId="0" fontId="6" fillId="39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22" t="s">
        <v>96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4:15" ht="12.75">
      <c r="N6">
        <v>24.91</v>
      </c>
      <c r="O6">
        <v>210.51</v>
      </c>
    </row>
    <row r="7" spans="1:48" ht="13.5" customHeight="1" thickBot="1">
      <c r="A7" s="314" t="s">
        <v>0</v>
      </c>
      <c r="B7" s="314" t="s">
        <v>1</v>
      </c>
      <c r="C7" s="314" t="s">
        <v>77</v>
      </c>
      <c r="D7" s="323" t="s">
        <v>6</v>
      </c>
      <c r="E7" s="324"/>
      <c r="F7" s="325"/>
      <c r="G7" s="314" t="s">
        <v>59</v>
      </c>
      <c r="H7" s="314" t="s">
        <v>90</v>
      </c>
      <c r="I7" s="12"/>
      <c r="J7" s="326"/>
      <c r="K7" s="326"/>
      <c r="L7" s="326"/>
      <c r="M7" s="316" t="s">
        <v>5</v>
      </c>
      <c r="N7" s="317"/>
      <c r="O7" s="317"/>
      <c r="P7" s="317"/>
      <c r="Q7" s="318"/>
      <c r="R7" s="318"/>
      <c r="S7" s="319"/>
      <c r="T7" s="312" t="s">
        <v>87</v>
      </c>
      <c r="U7" s="309" t="s">
        <v>7</v>
      </c>
      <c r="V7" s="310"/>
      <c r="W7" s="311"/>
      <c r="X7" s="300" t="s">
        <v>11</v>
      </c>
      <c r="Y7" s="301"/>
      <c r="Z7" s="301"/>
      <c r="AA7" s="302"/>
      <c r="AB7" s="302"/>
      <c r="AC7" s="302"/>
      <c r="AD7" s="302"/>
      <c r="AE7" s="303"/>
      <c r="AF7" s="71"/>
      <c r="AG7" s="58"/>
      <c r="AH7" s="58"/>
      <c r="AI7" s="58"/>
      <c r="AJ7" s="97"/>
      <c r="AK7" s="97"/>
      <c r="AL7" s="304" t="s">
        <v>63</v>
      </c>
      <c r="AM7" s="305"/>
      <c r="AN7" s="305"/>
      <c r="AO7" s="305"/>
      <c r="AP7" s="305"/>
      <c r="AQ7" s="306"/>
      <c r="AR7" s="95"/>
      <c r="AS7" s="134"/>
      <c r="AT7" s="320" t="s">
        <v>88</v>
      </c>
      <c r="AU7" s="314" t="s">
        <v>0</v>
      </c>
      <c r="AV7" s="314" t="s">
        <v>1</v>
      </c>
    </row>
    <row r="8" spans="1:48" ht="100.5" customHeight="1">
      <c r="A8" s="315"/>
      <c r="B8" s="315"/>
      <c r="C8" s="315"/>
      <c r="D8" s="12" t="s">
        <v>2</v>
      </c>
      <c r="E8" s="12" t="s">
        <v>3</v>
      </c>
      <c r="F8" s="10" t="s">
        <v>10</v>
      </c>
      <c r="G8" s="315"/>
      <c r="H8" s="31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1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21"/>
      <c r="AU8" s="315"/>
      <c r="AV8" s="31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07" t="s">
        <v>91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8"/>
  <sheetViews>
    <sheetView tabSelected="1" zoomScalePageLayoutView="0" workbookViewId="0" topLeftCell="A1">
      <selection activeCell="U4" sqref="U4"/>
    </sheetView>
  </sheetViews>
  <sheetFormatPr defaultColWidth="9.00390625" defaultRowHeight="12.75"/>
  <cols>
    <col min="1" max="1" width="6.75390625" style="182" customWidth="1"/>
    <col min="2" max="2" width="21.375" style="0" customWidth="1"/>
    <col min="3" max="4" width="18.25390625" style="0" customWidth="1"/>
    <col min="5" max="5" width="14.375" style="0" customWidth="1"/>
    <col min="6" max="6" width="14.375" style="179" customWidth="1"/>
    <col min="7" max="7" width="12.125" style="176" customWidth="1"/>
    <col min="8" max="9" width="12.125" style="0" customWidth="1"/>
    <col min="10" max="15" width="11.625" style="0" customWidth="1"/>
    <col min="16" max="16" width="9.125" style="165" customWidth="1"/>
    <col min="17" max="17" width="11.75390625" style="0" customWidth="1"/>
    <col min="18" max="18" width="15.75390625" style="0" customWidth="1"/>
    <col min="19" max="19" width="14.25390625" style="180" customWidth="1"/>
    <col min="20" max="20" width="14.75390625" style="0" customWidth="1"/>
    <col min="21" max="21" width="19.625" style="165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180" customWidth="1"/>
    <col min="28" max="30" width="12.25390625" style="0" customWidth="1"/>
    <col min="31" max="31" width="11.75390625" style="0" customWidth="1"/>
    <col min="32" max="32" width="12.00390625" style="0" hidden="1" customWidth="1"/>
    <col min="33" max="36" width="11.25390625" style="0" customWidth="1"/>
    <col min="37" max="37" width="11.375" style="0" customWidth="1"/>
    <col min="38" max="38" width="11.375" style="180" customWidth="1"/>
    <col min="39" max="39" width="12.875" style="0" customWidth="1"/>
    <col min="40" max="40" width="11.125" style="0" customWidth="1"/>
    <col min="41" max="44" width="11.25390625" style="0" hidden="1" customWidth="1"/>
    <col min="45" max="45" width="13.625" style="0" hidden="1" customWidth="1"/>
    <col min="46" max="46" width="13.375" style="0" customWidth="1"/>
    <col min="47" max="47" width="13.625" style="0" hidden="1" customWidth="1"/>
    <col min="48" max="48" width="11.25390625" style="0" hidden="1" customWidth="1"/>
    <col min="49" max="49" width="22.125" style="0" customWidth="1"/>
    <col min="50" max="50" width="11.25390625" style="0" hidden="1" customWidth="1"/>
    <col min="51" max="51" width="11.25390625" style="0" customWidth="1"/>
    <col min="52" max="53" width="12.125" style="0" customWidth="1"/>
    <col min="54" max="56" width="12.125" style="185" customWidth="1"/>
    <col min="57" max="60" width="9.125" style="182" customWidth="1"/>
    <col min="61" max="61" width="11.875" style="182" customWidth="1"/>
    <col min="62" max="62" width="12.25390625" style="182" customWidth="1"/>
    <col min="63" max="65" width="9.125" style="182" customWidth="1"/>
    <col min="66" max="66" width="11.375" style="182" bestFit="1" customWidth="1"/>
    <col min="67" max="67" width="9.375" style="182" bestFit="1" customWidth="1"/>
    <col min="68" max="68" width="11.375" style="182" bestFit="1" customWidth="1"/>
    <col min="69" max="69" width="9.125" style="182" customWidth="1"/>
  </cols>
  <sheetData>
    <row r="1" spans="1:27" s="165" customFormat="1" ht="12.75">
      <c r="A1" s="165" t="s">
        <v>115</v>
      </c>
      <c r="AA1" s="165" t="s">
        <v>115</v>
      </c>
    </row>
    <row r="2" spans="2:36" s="165" customFormat="1" ht="18">
      <c r="B2" s="355" t="s">
        <v>164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</row>
    <row r="3" spans="2:36" s="165" customFormat="1" ht="18">
      <c r="B3" s="355" t="s">
        <v>161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177"/>
      <c r="AH3" s="177"/>
      <c r="AI3" s="177"/>
      <c r="AJ3" s="177"/>
    </row>
    <row r="4" spans="2:56" s="165" customFormat="1" ht="18.75" thickBot="1">
      <c r="B4" s="177" t="s">
        <v>110</v>
      </c>
      <c r="C4" s="356" t="s">
        <v>165</v>
      </c>
      <c r="D4" s="356"/>
      <c r="E4" s="251"/>
      <c r="F4" s="252"/>
      <c r="G4" s="328"/>
      <c r="H4" s="328"/>
      <c r="I4" s="328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77"/>
      <c r="AH4" s="177"/>
      <c r="AI4" s="177"/>
      <c r="AJ4" s="177"/>
      <c r="BB4" s="327"/>
      <c r="BC4" s="327"/>
      <c r="BD4" s="327"/>
    </row>
    <row r="5" spans="1:73" s="165" customFormat="1" ht="13.5" customHeight="1" thickBot="1">
      <c r="A5" s="340" t="s">
        <v>0</v>
      </c>
      <c r="B5" s="333" t="s">
        <v>116</v>
      </c>
      <c r="C5" s="333" t="s">
        <v>98</v>
      </c>
      <c r="D5" s="333" t="s">
        <v>99</v>
      </c>
      <c r="E5" s="333" t="s">
        <v>117</v>
      </c>
      <c r="F5" s="245"/>
      <c r="G5" s="338" t="s">
        <v>5</v>
      </c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6"/>
      <c r="AL5" s="347" t="s">
        <v>7</v>
      </c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38" t="s">
        <v>7</v>
      </c>
      <c r="AX5" s="338"/>
      <c r="AY5" s="338"/>
      <c r="AZ5" s="338"/>
      <c r="BA5" s="338"/>
      <c r="BB5" s="338"/>
      <c r="BC5" s="338"/>
      <c r="BD5" s="338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</row>
    <row r="6" spans="1:73" s="165" customFormat="1" ht="12.75" customHeight="1">
      <c r="A6" s="341"/>
      <c r="B6" s="334"/>
      <c r="C6" s="334"/>
      <c r="D6" s="334"/>
      <c r="E6" s="334"/>
      <c r="F6" s="248"/>
      <c r="G6" s="353" t="s">
        <v>118</v>
      </c>
      <c r="H6" s="353"/>
      <c r="I6" s="353"/>
      <c r="J6" s="330" t="s">
        <v>119</v>
      </c>
      <c r="K6" s="332" t="s">
        <v>120</v>
      </c>
      <c r="L6" s="332" t="s">
        <v>121</v>
      </c>
      <c r="M6" s="330" t="s">
        <v>122</v>
      </c>
      <c r="N6" s="330" t="s">
        <v>123</v>
      </c>
      <c r="O6" s="343" t="s">
        <v>124</v>
      </c>
      <c r="P6" s="330" t="s">
        <v>125</v>
      </c>
      <c r="Q6" s="330" t="s">
        <v>126</v>
      </c>
      <c r="R6" s="250"/>
      <c r="S6" s="330" t="s">
        <v>127</v>
      </c>
      <c r="T6" s="330" t="s">
        <v>128</v>
      </c>
      <c r="U6" s="343" t="s">
        <v>129</v>
      </c>
      <c r="V6" s="350" t="s">
        <v>1</v>
      </c>
      <c r="W6" s="335" t="s">
        <v>130</v>
      </c>
      <c r="X6" s="336"/>
      <c r="Y6" s="336"/>
      <c r="Z6" s="336"/>
      <c r="AA6" s="336"/>
      <c r="AB6" s="336"/>
      <c r="AC6" s="336"/>
      <c r="AD6" s="336"/>
      <c r="AE6" s="337"/>
      <c r="AF6" s="352"/>
      <c r="AG6" s="335" t="s">
        <v>131</v>
      </c>
      <c r="AH6" s="336"/>
      <c r="AI6" s="336"/>
      <c r="AJ6" s="336"/>
      <c r="AK6" s="337"/>
      <c r="AL6" s="338" t="s">
        <v>107</v>
      </c>
      <c r="AM6" s="338"/>
      <c r="AN6" s="338"/>
      <c r="AO6" s="347" t="s">
        <v>106</v>
      </c>
      <c r="AP6" s="348"/>
      <c r="AQ6" s="349"/>
      <c r="AR6" s="249"/>
      <c r="AS6" s="249"/>
      <c r="AT6" s="249"/>
      <c r="AU6" s="249"/>
      <c r="AV6" s="249"/>
      <c r="AW6" s="249"/>
      <c r="AX6" s="249"/>
      <c r="AY6" s="250"/>
      <c r="AZ6" s="250"/>
      <c r="BA6" s="250"/>
      <c r="BB6" s="250"/>
      <c r="BC6" s="250"/>
      <c r="BD6" s="250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</row>
    <row r="7" spans="1:73" s="165" customFormat="1" ht="114.75" customHeight="1">
      <c r="A7" s="342"/>
      <c r="B7" s="331"/>
      <c r="C7" s="331"/>
      <c r="D7" s="331"/>
      <c r="E7" s="331"/>
      <c r="F7" s="246" t="s">
        <v>113</v>
      </c>
      <c r="G7" s="247" t="s">
        <v>132</v>
      </c>
      <c r="H7" s="247" t="s">
        <v>133</v>
      </c>
      <c r="I7" s="247" t="s">
        <v>134</v>
      </c>
      <c r="J7" s="331"/>
      <c r="K7" s="332"/>
      <c r="L7" s="354"/>
      <c r="M7" s="331"/>
      <c r="N7" s="331"/>
      <c r="O7" s="344"/>
      <c r="P7" s="331"/>
      <c r="Q7" s="331"/>
      <c r="R7" s="247" t="s">
        <v>135</v>
      </c>
      <c r="S7" s="331"/>
      <c r="T7" s="331"/>
      <c r="U7" s="344"/>
      <c r="V7" s="351"/>
      <c r="W7" s="216" t="s">
        <v>136</v>
      </c>
      <c r="X7" s="247" t="s">
        <v>160</v>
      </c>
      <c r="Y7" s="247" t="s">
        <v>137</v>
      </c>
      <c r="Z7" s="247" t="s">
        <v>138</v>
      </c>
      <c r="AA7" s="247" t="s">
        <v>139</v>
      </c>
      <c r="AB7" s="247" t="s">
        <v>140</v>
      </c>
      <c r="AC7" s="247" t="s">
        <v>141</v>
      </c>
      <c r="AD7" s="247" t="s">
        <v>142</v>
      </c>
      <c r="AE7" s="217" t="s">
        <v>143</v>
      </c>
      <c r="AF7" s="218" t="s">
        <v>102</v>
      </c>
      <c r="AG7" s="216" t="s">
        <v>140</v>
      </c>
      <c r="AH7" s="247" t="s">
        <v>144</v>
      </c>
      <c r="AI7" s="247" t="s">
        <v>145</v>
      </c>
      <c r="AJ7" s="247" t="s">
        <v>146</v>
      </c>
      <c r="AK7" s="219" t="s">
        <v>147</v>
      </c>
      <c r="AL7" s="247" t="s">
        <v>148</v>
      </c>
      <c r="AM7" s="247" t="s">
        <v>149</v>
      </c>
      <c r="AN7" s="247" t="s">
        <v>150</v>
      </c>
      <c r="AO7" s="247" t="s">
        <v>105</v>
      </c>
      <c r="AP7" s="215" t="s">
        <v>104</v>
      </c>
      <c r="AQ7" s="215" t="s">
        <v>112</v>
      </c>
      <c r="AR7" s="220" t="s">
        <v>108</v>
      </c>
      <c r="AS7" s="220" t="s">
        <v>109</v>
      </c>
      <c r="AT7" s="221" t="s">
        <v>151</v>
      </c>
      <c r="AU7" s="221" t="s">
        <v>152</v>
      </c>
      <c r="AV7" s="221" t="s">
        <v>153</v>
      </c>
      <c r="AW7" s="222" t="s">
        <v>1</v>
      </c>
      <c r="AX7" s="222"/>
      <c r="AY7" s="247" t="s">
        <v>154</v>
      </c>
      <c r="AZ7" s="247" t="s">
        <v>155</v>
      </c>
      <c r="BA7" s="247" t="s">
        <v>156</v>
      </c>
      <c r="BB7" s="247" t="s">
        <v>157</v>
      </c>
      <c r="BC7" s="247" t="s">
        <v>158</v>
      </c>
      <c r="BD7" s="247" t="s">
        <v>159</v>
      </c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</row>
    <row r="8" spans="1:73" s="165" customFormat="1" ht="15.75" thickBot="1">
      <c r="A8" s="253">
        <v>1</v>
      </c>
      <c r="B8" s="169">
        <v>2</v>
      </c>
      <c r="C8" s="169" t="s">
        <v>100</v>
      </c>
      <c r="D8" s="169" t="s">
        <v>101</v>
      </c>
      <c r="E8" s="169">
        <v>3</v>
      </c>
      <c r="F8" s="169" t="s">
        <v>114</v>
      </c>
      <c r="G8" s="169">
        <v>4</v>
      </c>
      <c r="H8" s="169">
        <v>5</v>
      </c>
      <c r="I8" s="169">
        <v>6</v>
      </c>
      <c r="J8" s="164">
        <v>7</v>
      </c>
      <c r="K8" s="164">
        <v>8</v>
      </c>
      <c r="L8" s="164">
        <v>9</v>
      </c>
      <c r="M8" s="164" t="s">
        <v>103</v>
      </c>
      <c r="N8" s="164">
        <v>10</v>
      </c>
      <c r="O8" s="164">
        <v>11</v>
      </c>
      <c r="P8" s="164">
        <v>12</v>
      </c>
      <c r="Q8" s="164">
        <v>13</v>
      </c>
      <c r="R8" s="164">
        <v>14</v>
      </c>
      <c r="S8" s="164">
        <v>15</v>
      </c>
      <c r="T8" s="164">
        <v>16</v>
      </c>
      <c r="U8" s="187">
        <v>17</v>
      </c>
      <c r="V8" s="170">
        <v>18</v>
      </c>
      <c r="W8" s="171">
        <v>19</v>
      </c>
      <c r="X8" s="164">
        <v>20</v>
      </c>
      <c r="Y8" s="164" t="s">
        <v>78</v>
      </c>
      <c r="Z8" s="164" t="s">
        <v>79</v>
      </c>
      <c r="AA8" s="164">
        <v>21</v>
      </c>
      <c r="AB8" s="164">
        <v>22</v>
      </c>
      <c r="AC8" s="164">
        <v>23</v>
      </c>
      <c r="AD8" s="164">
        <v>24</v>
      </c>
      <c r="AE8" s="170">
        <v>25</v>
      </c>
      <c r="AF8" s="172">
        <v>25</v>
      </c>
      <c r="AG8" s="159">
        <v>26</v>
      </c>
      <c r="AH8" s="158">
        <v>27</v>
      </c>
      <c r="AI8" s="158">
        <v>28</v>
      </c>
      <c r="AJ8" s="158">
        <v>29</v>
      </c>
      <c r="AK8" s="160">
        <v>30</v>
      </c>
      <c r="AL8" s="175">
        <v>31</v>
      </c>
      <c r="AM8" s="175">
        <v>32</v>
      </c>
      <c r="AN8" s="175">
        <v>33</v>
      </c>
      <c r="AO8" s="167">
        <v>34</v>
      </c>
      <c r="AP8" s="167">
        <v>35</v>
      </c>
      <c r="AQ8" s="167">
        <v>36</v>
      </c>
      <c r="AR8" s="168">
        <v>37</v>
      </c>
      <c r="AS8" s="167">
        <v>38</v>
      </c>
      <c r="AT8" s="175" t="s">
        <v>111</v>
      </c>
      <c r="AU8" s="162">
        <v>39</v>
      </c>
      <c r="AV8" s="162">
        <v>40</v>
      </c>
      <c r="AW8" s="162"/>
      <c r="AX8" s="162"/>
      <c r="AY8" s="163">
        <v>41</v>
      </c>
      <c r="AZ8" s="163">
        <v>42</v>
      </c>
      <c r="BA8" s="163">
        <v>36</v>
      </c>
      <c r="BB8" s="163">
        <v>37</v>
      </c>
      <c r="BC8" s="163">
        <v>38</v>
      </c>
      <c r="BD8" s="163">
        <v>39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</row>
    <row r="9" spans="1:73" s="165" customFormat="1" ht="15.75">
      <c r="A9" s="198">
        <v>1</v>
      </c>
      <c r="B9" s="254" t="s">
        <v>12</v>
      </c>
      <c r="C9" s="191">
        <v>3178.7</v>
      </c>
      <c r="D9" s="223">
        <v>404.4</v>
      </c>
      <c r="E9" s="226">
        <f>C9+D9</f>
        <v>3583.1</v>
      </c>
      <c r="F9" s="255">
        <v>226.5</v>
      </c>
      <c r="G9" s="192">
        <f>F9*1.022</f>
        <v>231.48</v>
      </c>
      <c r="H9" s="193">
        <f aca="true" t="shared" si="0" ref="H9:H53">O9*D9+S9</f>
        <v>4.61</v>
      </c>
      <c r="I9" s="193">
        <f>G9-H9</f>
        <v>226.87</v>
      </c>
      <c r="J9" s="194">
        <v>130</v>
      </c>
      <c r="K9" s="195">
        <v>0.03</v>
      </c>
      <c r="L9" s="195">
        <v>302.8</v>
      </c>
      <c r="M9" s="195">
        <f>E9+L9</f>
        <v>3885.9</v>
      </c>
      <c r="N9" s="195">
        <f>K9*L9</f>
        <v>9.08</v>
      </c>
      <c r="O9" s="197">
        <f>N9/E9</f>
        <v>0.002534</v>
      </c>
      <c r="P9" s="194">
        <v>111</v>
      </c>
      <c r="Q9" s="194">
        <v>133.83</v>
      </c>
      <c r="R9" s="256">
        <f>J9-P9</f>
        <v>19</v>
      </c>
      <c r="S9" s="257">
        <v>3.588</v>
      </c>
      <c r="T9" s="192">
        <f>G9-Q9-S9-N9</f>
        <v>84.98</v>
      </c>
      <c r="U9" s="188">
        <f>T9/R9</f>
        <v>4.47</v>
      </c>
      <c r="V9" s="258" t="s">
        <v>12</v>
      </c>
      <c r="W9" s="200">
        <v>15.6</v>
      </c>
      <c r="X9" s="201">
        <f aca="true" t="shared" si="1" ref="X9:X53">W9*I9</f>
        <v>3539.17</v>
      </c>
      <c r="Y9" s="259">
        <f>AA9*I9/G9</f>
        <v>12.721</v>
      </c>
      <c r="Z9" s="259">
        <f aca="true" t="shared" si="2" ref="Z9:Z53">AA9*H9/G9</f>
        <v>0.259</v>
      </c>
      <c r="AA9" s="259">
        <v>12.98</v>
      </c>
      <c r="AB9" s="201">
        <v>1280.5</v>
      </c>
      <c r="AC9" s="193">
        <f>AB9*Y9</f>
        <v>16289.24</v>
      </c>
      <c r="AD9" s="201">
        <f>X9+AC9</f>
        <v>19828.41</v>
      </c>
      <c r="AE9" s="202">
        <f>(AA9*AB9+G9*W9)/G9</f>
        <v>87.4</v>
      </c>
      <c r="AF9" s="203">
        <f aca="true" t="shared" si="3" ref="AF9:AF53">AD9/I9</f>
        <v>87.4</v>
      </c>
      <c r="AG9" s="260">
        <v>1590.78</v>
      </c>
      <c r="AH9" s="192">
        <f>AG9*Z9</f>
        <v>412.01</v>
      </c>
      <c r="AI9" s="192">
        <f aca="true" t="shared" si="4" ref="AI9:AI53">W9*H9</f>
        <v>71.92</v>
      </c>
      <c r="AJ9" s="261">
        <f>AI9+AH9</f>
        <v>483.93</v>
      </c>
      <c r="AK9" s="195">
        <f>AJ9/H9</f>
        <v>104.97</v>
      </c>
      <c r="AL9" s="175"/>
      <c r="AM9" s="207">
        <f>AL9-AN9</f>
        <v>0</v>
      </c>
      <c r="AN9" s="207">
        <f aca="true" t="shared" si="5" ref="AN9:AN53">(AU9+AV9)*D9</f>
        <v>0</v>
      </c>
      <c r="AO9" s="208">
        <v>100</v>
      </c>
      <c r="AP9" s="208">
        <f>E9/M9*100</f>
        <v>92.20773</v>
      </c>
      <c r="AQ9" s="209">
        <f aca="true" t="shared" si="6" ref="AQ9:AQ53">AO9-AP9</f>
        <v>7.79227</v>
      </c>
      <c r="AR9" s="210">
        <f aca="true" t="shared" si="7" ref="AR9:AR53">AL9*AP9/100</f>
        <v>0</v>
      </c>
      <c r="AS9" s="210">
        <f aca="true" t="shared" si="8" ref="AS9:AS53">AL9*AQ9/100</f>
        <v>0</v>
      </c>
      <c r="AT9" s="211">
        <f aca="true" t="shared" si="9" ref="AT9:AT53">AL9/E9</f>
        <v>0</v>
      </c>
      <c r="AU9" s="212">
        <f aca="true" t="shared" si="10" ref="AU9:AU53">AR9/E9</f>
        <v>0</v>
      </c>
      <c r="AV9" s="212">
        <f aca="true" t="shared" si="11" ref="AV9:AV53">AS9/E9</f>
        <v>0</v>
      </c>
      <c r="AW9" s="258" t="s">
        <v>12</v>
      </c>
      <c r="AX9" s="213"/>
      <c r="AY9" s="205">
        <v>1280.5</v>
      </c>
      <c r="AZ9" s="205">
        <f>AY9*AM9</f>
        <v>0</v>
      </c>
      <c r="BA9" s="205">
        <f aca="true" t="shared" si="12" ref="BA9:BA53">AZ9/C9</f>
        <v>0</v>
      </c>
      <c r="BB9" s="207">
        <f>AM9+Y9</f>
        <v>12.721</v>
      </c>
      <c r="BC9" s="207">
        <f>AN9+Z9</f>
        <v>0.259</v>
      </c>
      <c r="BD9" s="207">
        <f>BB9+BC9</f>
        <v>12.98</v>
      </c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</row>
    <row r="10" spans="1:73" s="165" customFormat="1" ht="15" customHeight="1">
      <c r="A10" s="249">
        <v>2</v>
      </c>
      <c r="B10" s="190" t="s">
        <v>13</v>
      </c>
      <c r="C10" s="191">
        <v>3171.5</v>
      </c>
      <c r="D10" s="223">
        <v>372.6</v>
      </c>
      <c r="E10" s="226">
        <f aca="true" t="shared" si="13" ref="E10:E60">C10+D10</f>
        <v>3544.1</v>
      </c>
      <c r="F10" s="255">
        <v>251.06</v>
      </c>
      <c r="G10" s="192">
        <f aca="true" t="shared" si="14" ref="G10:G53">F10*1.022</f>
        <v>256.58</v>
      </c>
      <c r="H10" s="193">
        <f t="shared" si="0"/>
        <v>3.37</v>
      </c>
      <c r="I10" s="193">
        <f aca="true" t="shared" si="15" ref="I10:I53">O10*C10+T10+Q10</f>
        <v>253.2</v>
      </c>
      <c r="J10" s="194">
        <v>126</v>
      </c>
      <c r="K10" s="195">
        <v>0.03</v>
      </c>
      <c r="L10" s="196">
        <v>319.6</v>
      </c>
      <c r="M10" s="195">
        <f aca="true" t="shared" si="16" ref="M10:M58">E10+L10</f>
        <v>3863.7</v>
      </c>
      <c r="N10" s="195">
        <f aca="true" t="shared" si="17" ref="N10:N58">K10*L10</f>
        <v>9.59</v>
      </c>
      <c r="O10" s="197">
        <f aca="true" t="shared" si="18" ref="O10:O58">N10/E10</f>
        <v>0.002706</v>
      </c>
      <c r="P10" s="194">
        <v>115</v>
      </c>
      <c r="Q10" s="194">
        <v>135.07</v>
      </c>
      <c r="R10" s="198">
        <f aca="true" t="shared" si="19" ref="R10:R58">J10-P10</f>
        <v>11</v>
      </c>
      <c r="S10" s="262">
        <v>2.366</v>
      </c>
      <c r="T10" s="192">
        <f aca="true" t="shared" si="20" ref="T10:T53">G10-Q10-S10-N10</f>
        <v>109.55</v>
      </c>
      <c r="U10" s="188">
        <f aca="true" t="shared" si="21" ref="U10:U58">T10/R10</f>
        <v>9.96</v>
      </c>
      <c r="V10" s="199" t="s">
        <v>13</v>
      </c>
      <c r="W10" s="200">
        <v>15.6</v>
      </c>
      <c r="X10" s="201">
        <f t="shared" si="1"/>
        <v>3949.92</v>
      </c>
      <c r="Y10" s="259">
        <f aca="true" t="shared" si="22" ref="Y10:Y53">AA10*I10/G10</f>
        <v>9.503</v>
      </c>
      <c r="Z10" s="259">
        <f t="shared" si="2"/>
        <v>0.126</v>
      </c>
      <c r="AA10" s="259">
        <v>9.63</v>
      </c>
      <c r="AB10" s="201">
        <v>1280.5</v>
      </c>
      <c r="AC10" s="193">
        <f aca="true" t="shared" si="23" ref="AC10:AC53">AB10*Y10</f>
        <v>12168.59</v>
      </c>
      <c r="AD10" s="193">
        <f aca="true" t="shared" si="24" ref="AD10:AD58">X10+AC10</f>
        <v>16118.51</v>
      </c>
      <c r="AE10" s="202">
        <f aca="true" t="shared" si="25" ref="AE10:AE53">(AA10*AB10+G10*W10)/G10</f>
        <v>63.66</v>
      </c>
      <c r="AF10" s="203">
        <f t="shared" si="3"/>
        <v>63.66</v>
      </c>
      <c r="AG10" s="204">
        <v>1590.78</v>
      </c>
      <c r="AH10" s="205">
        <f aca="true" t="shared" si="26" ref="AH10:AH58">AG10*Z10</f>
        <v>200.44</v>
      </c>
      <c r="AI10" s="205">
        <f t="shared" si="4"/>
        <v>52.57</v>
      </c>
      <c r="AJ10" s="206">
        <f aca="true" t="shared" si="27" ref="AJ10:AJ58">AI10+AH10</f>
        <v>253.01</v>
      </c>
      <c r="AK10" s="196">
        <f>AJ10/H10</f>
        <v>75.08</v>
      </c>
      <c r="AL10" s="175"/>
      <c r="AM10" s="207">
        <f aca="true" t="shared" si="28" ref="AM10:AM53">AL10-AN10</f>
        <v>0</v>
      </c>
      <c r="AN10" s="207">
        <f t="shared" si="5"/>
        <v>0</v>
      </c>
      <c r="AO10" s="208">
        <v>100</v>
      </c>
      <c r="AP10" s="208">
        <f aca="true" t="shared" si="29" ref="AP10:AP58">E10/M10*100</f>
        <v>91.72814</v>
      </c>
      <c r="AQ10" s="209">
        <f t="shared" si="6"/>
        <v>8.27186</v>
      </c>
      <c r="AR10" s="210">
        <f t="shared" si="7"/>
        <v>0</v>
      </c>
      <c r="AS10" s="210">
        <f t="shared" si="8"/>
        <v>0</v>
      </c>
      <c r="AT10" s="211">
        <f t="shared" si="9"/>
        <v>0</v>
      </c>
      <c r="AU10" s="212">
        <f t="shared" si="10"/>
        <v>0</v>
      </c>
      <c r="AV10" s="212">
        <f t="shared" si="11"/>
        <v>0</v>
      </c>
      <c r="AW10" s="199" t="s">
        <v>13</v>
      </c>
      <c r="AX10" s="213"/>
      <c r="AY10" s="205">
        <v>1280.5</v>
      </c>
      <c r="AZ10" s="205">
        <f>AY10*AM10</f>
        <v>0</v>
      </c>
      <c r="BA10" s="205">
        <f t="shared" si="12"/>
        <v>0</v>
      </c>
      <c r="BB10" s="207">
        <f aca="true" t="shared" si="30" ref="BB10:BB53">AM10+Y10</f>
        <v>9.503</v>
      </c>
      <c r="BC10" s="207">
        <f aca="true" t="shared" si="31" ref="BC10:BC53">AN10+Z10</f>
        <v>0.126</v>
      </c>
      <c r="BD10" s="207">
        <f aca="true" t="shared" si="32" ref="BD10:BD53">BB10+BC10</f>
        <v>9.629</v>
      </c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</row>
    <row r="11" spans="1:73" s="165" customFormat="1" ht="15.75">
      <c r="A11" s="249">
        <v>3</v>
      </c>
      <c r="B11" s="190" t="s">
        <v>14</v>
      </c>
      <c r="C11" s="191">
        <v>3843.8</v>
      </c>
      <c r="D11" s="223"/>
      <c r="E11" s="226">
        <f t="shared" si="13"/>
        <v>3843.8</v>
      </c>
      <c r="F11" s="255">
        <v>271.05</v>
      </c>
      <c r="G11" s="192">
        <f t="shared" si="14"/>
        <v>277.01</v>
      </c>
      <c r="H11" s="193">
        <f t="shared" si="0"/>
        <v>0</v>
      </c>
      <c r="I11" s="193">
        <f t="shared" si="15"/>
        <v>277.01</v>
      </c>
      <c r="J11" s="194">
        <v>158</v>
      </c>
      <c r="K11" s="195">
        <v>0.03</v>
      </c>
      <c r="L11" s="196">
        <v>449</v>
      </c>
      <c r="M11" s="195">
        <f t="shared" si="16"/>
        <v>4292.8</v>
      </c>
      <c r="N11" s="195">
        <f t="shared" si="17"/>
        <v>13.47</v>
      </c>
      <c r="O11" s="197">
        <f t="shared" si="18"/>
        <v>0.003504</v>
      </c>
      <c r="P11" s="194">
        <v>112</v>
      </c>
      <c r="Q11" s="194">
        <v>169.06</v>
      </c>
      <c r="R11" s="198">
        <f t="shared" si="19"/>
        <v>46</v>
      </c>
      <c r="S11" s="262"/>
      <c r="T11" s="192">
        <f t="shared" si="20"/>
        <v>94.48</v>
      </c>
      <c r="U11" s="188">
        <f t="shared" si="21"/>
        <v>2.05</v>
      </c>
      <c r="V11" s="199" t="s">
        <v>14</v>
      </c>
      <c r="W11" s="200">
        <v>15.6</v>
      </c>
      <c r="X11" s="201">
        <f t="shared" si="1"/>
        <v>4321.36</v>
      </c>
      <c r="Y11" s="259">
        <f t="shared" si="22"/>
        <v>15.909</v>
      </c>
      <c r="Z11" s="259">
        <f t="shared" si="2"/>
        <v>0</v>
      </c>
      <c r="AA11" s="259">
        <v>15.909</v>
      </c>
      <c r="AB11" s="201">
        <v>1280.5</v>
      </c>
      <c r="AC11" s="193">
        <f t="shared" si="23"/>
        <v>20371.47</v>
      </c>
      <c r="AD11" s="193">
        <f t="shared" si="24"/>
        <v>24692.83</v>
      </c>
      <c r="AE11" s="202">
        <f t="shared" si="25"/>
        <v>89.14</v>
      </c>
      <c r="AF11" s="203">
        <f t="shared" si="3"/>
        <v>89.14</v>
      </c>
      <c r="AG11" s="204">
        <v>1590.78</v>
      </c>
      <c r="AH11" s="205">
        <f t="shared" si="26"/>
        <v>0</v>
      </c>
      <c r="AI11" s="205">
        <f t="shared" si="4"/>
        <v>0</v>
      </c>
      <c r="AJ11" s="206">
        <f t="shared" si="27"/>
        <v>0</v>
      </c>
      <c r="AK11" s="196"/>
      <c r="AL11" s="175"/>
      <c r="AM11" s="207">
        <f t="shared" si="28"/>
        <v>0</v>
      </c>
      <c r="AN11" s="207">
        <f t="shared" si="5"/>
        <v>0</v>
      </c>
      <c r="AO11" s="208">
        <v>100</v>
      </c>
      <c r="AP11" s="208">
        <f t="shared" si="29"/>
        <v>89.54063</v>
      </c>
      <c r="AQ11" s="209">
        <f t="shared" si="6"/>
        <v>10.45937</v>
      </c>
      <c r="AR11" s="210">
        <f t="shared" si="7"/>
        <v>0</v>
      </c>
      <c r="AS11" s="210">
        <f t="shared" si="8"/>
        <v>0</v>
      </c>
      <c r="AT11" s="211">
        <f t="shared" si="9"/>
        <v>0</v>
      </c>
      <c r="AU11" s="212">
        <f t="shared" si="10"/>
        <v>0</v>
      </c>
      <c r="AV11" s="212">
        <f t="shared" si="11"/>
        <v>0</v>
      </c>
      <c r="AW11" s="199" t="s">
        <v>14</v>
      </c>
      <c r="AX11" s="213"/>
      <c r="AY11" s="205">
        <v>1280.5</v>
      </c>
      <c r="AZ11" s="205">
        <f aca="true" t="shared" si="33" ref="AZ11:AZ53">AY11*AM11</f>
        <v>0</v>
      </c>
      <c r="BA11" s="205">
        <f t="shared" si="12"/>
        <v>0</v>
      </c>
      <c r="BB11" s="207">
        <f t="shared" si="30"/>
        <v>15.909</v>
      </c>
      <c r="BC11" s="207">
        <f t="shared" si="31"/>
        <v>0</v>
      </c>
      <c r="BD11" s="207">
        <f t="shared" si="32"/>
        <v>15.909</v>
      </c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</row>
    <row r="12" spans="1:73" s="165" customFormat="1" ht="15.75">
      <c r="A12" s="249">
        <v>4</v>
      </c>
      <c r="B12" s="190" t="s">
        <v>15</v>
      </c>
      <c r="C12" s="191">
        <v>3322.8</v>
      </c>
      <c r="D12" s="223">
        <v>215.9</v>
      </c>
      <c r="E12" s="226">
        <f>C12+D12</f>
        <v>3538.7</v>
      </c>
      <c r="F12" s="255">
        <v>329.82</v>
      </c>
      <c r="G12" s="192">
        <f t="shared" si="14"/>
        <v>337.08</v>
      </c>
      <c r="H12" s="193">
        <f t="shared" si="0"/>
        <v>9.99</v>
      </c>
      <c r="I12" s="193">
        <f t="shared" si="15"/>
        <v>327.1</v>
      </c>
      <c r="J12" s="194">
        <v>150</v>
      </c>
      <c r="K12" s="195">
        <v>0.03</v>
      </c>
      <c r="L12" s="196">
        <v>410</v>
      </c>
      <c r="M12" s="195">
        <f t="shared" si="16"/>
        <v>3948.7</v>
      </c>
      <c r="N12" s="195">
        <f t="shared" si="17"/>
        <v>12.3</v>
      </c>
      <c r="O12" s="197">
        <f t="shared" si="18"/>
        <v>0.003476</v>
      </c>
      <c r="P12" s="194">
        <v>108</v>
      </c>
      <c r="Q12" s="194">
        <v>122.33</v>
      </c>
      <c r="R12" s="198">
        <f t="shared" si="19"/>
        <v>42</v>
      </c>
      <c r="S12" s="262">
        <v>9.235</v>
      </c>
      <c r="T12" s="192">
        <f t="shared" si="20"/>
        <v>193.22</v>
      </c>
      <c r="U12" s="188">
        <f t="shared" si="21"/>
        <v>4.6</v>
      </c>
      <c r="V12" s="199" t="s">
        <v>15</v>
      </c>
      <c r="W12" s="200">
        <v>15.6</v>
      </c>
      <c r="X12" s="201">
        <f t="shared" si="1"/>
        <v>5102.76</v>
      </c>
      <c r="Y12" s="259">
        <f t="shared" si="22"/>
        <v>12.364</v>
      </c>
      <c r="Z12" s="259">
        <v>0.377</v>
      </c>
      <c r="AA12" s="259">
        <v>12.741</v>
      </c>
      <c r="AB12" s="201">
        <v>1280.5</v>
      </c>
      <c r="AC12" s="193">
        <f t="shared" si="23"/>
        <v>15832.1</v>
      </c>
      <c r="AD12" s="193">
        <f t="shared" si="24"/>
        <v>20934.86</v>
      </c>
      <c r="AE12" s="202">
        <f t="shared" si="25"/>
        <v>64</v>
      </c>
      <c r="AF12" s="203">
        <f t="shared" si="3"/>
        <v>64</v>
      </c>
      <c r="AG12" s="204">
        <v>1590.78</v>
      </c>
      <c r="AH12" s="205">
        <f t="shared" si="26"/>
        <v>599.72</v>
      </c>
      <c r="AI12" s="205">
        <f t="shared" si="4"/>
        <v>155.84</v>
      </c>
      <c r="AJ12" s="206">
        <f t="shared" si="27"/>
        <v>755.56</v>
      </c>
      <c r="AK12" s="196">
        <f>AJ12/H12</f>
        <v>75.63</v>
      </c>
      <c r="AL12" s="207"/>
      <c r="AM12" s="207">
        <f t="shared" si="28"/>
        <v>0</v>
      </c>
      <c r="AN12" s="207">
        <f t="shared" si="5"/>
        <v>0</v>
      </c>
      <c r="AO12" s="208">
        <v>100</v>
      </c>
      <c r="AP12" s="208">
        <f t="shared" si="29"/>
        <v>89.61684</v>
      </c>
      <c r="AQ12" s="209">
        <f t="shared" si="6"/>
        <v>10.38316</v>
      </c>
      <c r="AR12" s="210">
        <f t="shared" si="7"/>
        <v>0</v>
      </c>
      <c r="AS12" s="210">
        <f t="shared" si="8"/>
        <v>0</v>
      </c>
      <c r="AT12" s="211">
        <f t="shared" si="9"/>
        <v>0</v>
      </c>
      <c r="AU12" s="212">
        <f t="shared" si="10"/>
        <v>0</v>
      </c>
      <c r="AV12" s="212">
        <f t="shared" si="11"/>
        <v>0</v>
      </c>
      <c r="AW12" s="199" t="s">
        <v>15</v>
      </c>
      <c r="AX12" s="213"/>
      <c r="AY12" s="205">
        <v>1280.5</v>
      </c>
      <c r="AZ12" s="205">
        <f t="shared" si="33"/>
        <v>0</v>
      </c>
      <c r="BA12" s="205">
        <f t="shared" si="12"/>
        <v>0</v>
      </c>
      <c r="BB12" s="207">
        <f t="shared" si="30"/>
        <v>12.364</v>
      </c>
      <c r="BC12" s="207">
        <f t="shared" si="31"/>
        <v>0.377</v>
      </c>
      <c r="BD12" s="207">
        <f t="shared" si="32"/>
        <v>12.741</v>
      </c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</row>
    <row r="13" spans="1:73" s="165" customFormat="1" ht="15.75">
      <c r="A13" s="249">
        <v>5</v>
      </c>
      <c r="B13" s="190" t="s">
        <v>16</v>
      </c>
      <c r="C13" s="191">
        <v>3833.1</v>
      </c>
      <c r="D13" s="223"/>
      <c r="E13" s="226">
        <f t="shared" si="13"/>
        <v>3833.1</v>
      </c>
      <c r="F13" s="255">
        <v>397.72</v>
      </c>
      <c r="G13" s="192">
        <f t="shared" si="14"/>
        <v>406.47</v>
      </c>
      <c r="H13" s="193">
        <f t="shared" si="0"/>
        <v>0</v>
      </c>
      <c r="I13" s="193">
        <f t="shared" si="15"/>
        <v>406.47</v>
      </c>
      <c r="J13" s="194">
        <v>167</v>
      </c>
      <c r="K13" s="195">
        <v>0.03</v>
      </c>
      <c r="L13" s="196">
        <v>425</v>
      </c>
      <c r="M13" s="195">
        <f t="shared" si="16"/>
        <v>4258.1</v>
      </c>
      <c r="N13" s="195">
        <f t="shared" si="17"/>
        <v>12.75</v>
      </c>
      <c r="O13" s="197">
        <f t="shared" si="18"/>
        <v>0.003326</v>
      </c>
      <c r="P13" s="194">
        <v>130</v>
      </c>
      <c r="Q13" s="194">
        <v>149.49</v>
      </c>
      <c r="R13" s="198">
        <f t="shared" si="19"/>
        <v>37</v>
      </c>
      <c r="S13" s="262"/>
      <c r="T13" s="192">
        <f t="shared" si="20"/>
        <v>244.23</v>
      </c>
      <c r="U13" s="188">
        <f t="shared" si="21"/>
        <v>6.6</v>
      </c>
      <c r="V13" s="199" t="s">
        <v>16</v>
      </c>
      <c r="W13" s="200">
        <v>15.6</v>
      </c>
      <c r="X13" s="201">
        <f t="shared" si="1"/>
        <v>6340.93</v>
      </c>
      <c r="Y13" s="259">
        <f t="shared" si="22"/>
        <v>21.613</v>
      </c>
      <c r="Z13" s="259">
        <f t="shared" si="2"/>
        <v>0</v>
      </c>
      <c r="AA13" s="259">
        <v>21.613</v>
      </c>
      <c r="AB13" s="201">
        <v>1280.5</v>
      </c>
      <c r="AC13" s="193">
        <f t="shared" si="23"/>
        <v>27675.45</v>
      </c>
      <c r="AD13" s="193">
        <f t="shared" si="24"/>
        <v>34016.38</v>
      </c>
      <c r="AE13" s="202">
        <f t="shared" si="25"/>
        <v>83.69</v>
      </c>
      <c r="AF13" s="203">
        <f t="shared" si="3"/>
        <v>83.69</v>
      </c>
      <c r="AG13" s="204">
        <v>1590.78</v>
      </c>
      <c r="AH13" s="205">
        <f t="shared" si="26"/>
        <v>0</v>
      </c>
      <c r="AI13" s="205">
        <f t="shared" si="4"/>
        <v>0</v>
      </c>
      <c r="AJ13" s="206">
        <f t="shared" si="27"/>
        <v>0</v>
      </c>
      <c r="AK13" s="196"/>
      <c r="AL13" s="167"/>
      <c r="AM13" s="207">
        <f t="shared" si="28"/>
        <v>0</v>
      </c>
      <c r="AN13" s="207">
        <f t="shared" si="5"/>
        <v>0</v>
      </c>
      <c r="AO13" s="208">
        <v>100</v>
      </c>
      <c r="AP13" s="208">
        <f t="shared" si="29"/>
        <v>90.01902</v>
      </c>
      <c r="AQ13" s="209">
        <f t="shared" si="6"/>
        <v>9.98098</v>
      </c>
      <c r="AR13" s="210">
        <f t="shared" si="7"/>
        <v>0</v>
      </c>
      <c r="AS13" s="210">
        <f t="shared" si="8"/>
        <v>0</v>
      </c>
      <c r="AT13" s="211">
        <f t="shared" si="9"/>
        <v>0</v>
      </c>
      <c r="AU13" s="212">
        <f t="shared" si="10"/>
        <v>0</v>
      </c>
      <c r="AV13" s="212">
        <f t="shared" si="11"/>
        <v>0</v>
      </c>
      <c r="AW13" s="199" t="s">
        <v>16</v>
      </c>
      <c r="AX13" s="213"/>
      <c r="AY13" s="205">
        <v>1280.5</v>
      </c>
      <c r="AZ13" s="205">
        <f t="shared" si="33"/>
        <v>0</v>
      </c>
      <c r="BA13" s="205">
        <f t="shared" si="12"/>
        <v>0</v>
      </c>
      <c r="BB13" s="207">
        <f t="shared" si="30"/>
        <v>21.613</v>
      </c>
      <c r="BC13" s="207">
        <f t="shared" si="31"/>
        <v>0</v>
      </c>
      <c r="BD13" s="207">
        <f t="shared" si="32"/>
        <v>21.613</v>
      </c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</row>
    <row r="14" spans="1:73" s="165" customFormat="1" ht="15.75">
      <c r="A14" s="249">
        <v>6</v>
      </c>
      <c r="B14" s="190" t="s">
        <v>17</v>
      </c>
      <c r="C14" s="191">
        <v>3126.5</v>
      </c>
      <c r="D14" s="223">
        <v>407.2</v>
      </c>
      <c r="E14" s="226">
        <f t="shared" si="13"/>
        <v>3533.7</v>
      </c>
      <c r="F14" s="255">
        <v>197.71</v>
      </c>
      <c r="G14" s="192">
        <f t="shared" si="14"/>
        <v>202.06</v>
      </c>
      <c r="H14" s="193">
        <f t="shared" si="0"/>
        <v>9.53</v>
      </c>
      <c r="I14" s="193">
        <f t="shared" si="15"/>
        <v>192.53</v>
      </c>
      <c r="J14" s="194">
        <v>112</v>
      </c>
      <c r="K14" s="195">
        <v>0.03</v>
      </c>
      <c r="L14" s="196">
        <v>313.9</v>
      </c>
      <c r="M14" s="195">
        <f t="shared" si="16"/>
        <v>3847.6</v>
      </c>
      <c r="N14" s="195">
        <f t="shared" si="17"/>
        <v>9.42</v>
      </c>
      <c r="O14" s="197">
        <f t="shared" si="18"/>
        <v>0.002666</v>
      </c>
      <c r="P14" s="194">
        <v>80</v>
      </c>
      <c r="Q14" s="194">
        <v>70.93</v>
      </c>
      <c r="R14" s="198">
        <f t="shared" si="19"/>
        <v>32</v>
      </c>
      <c r="S14" s="262">
        <v>8.449</v>
      </c>
      <c r="T14" s="192">
        <f t="shared" si="20"/>
        <v>113.26</v>
      </c>
      <c r="U14" s="188">
        <f t="shared" si="21"/>
        <v>3.54</v>
      </c>
      <c r="V14" s="199" t="s">
        <v>17</v>
      </c>
      <c r="W14" s="200">
        <v>15.6</v>
      </c>
      <c r="X14" s="201">
        <f t="shared" si="1"/>
        <v>3003.47</v>
      </c>
      <c r="Y14" s="259">
        <f t="shared" si="22"/>
        <v>10.752</v>
      </c>
      <c r="Z14" s="259">
        <f t="shared" si="2"/>
        <v>0.532</v>
      </c>
      <c r="AA14" s="259">
        <v>11.284</v>
      </c>
      <c r="AB14" s="201">
        <v>1280.5</v>
      </c>
      <c r="AC14" s="193">
        <f t="shared" si="23"/>
        <v>13767.94</v>
      </c>
      <c r="AD14" s="193">
        <f t="shared" si="24"/>
        <v>16771.41</v>
      </c>
      <c r="AE14" s="202">
        <f t="shared" si="25"/>
        <v>87.11</v>
      </c>
      <c r="AF14" s="203">
        <f t="shared" si="3"/>
        <v>87.11</v>
      </c>
      <c r="AG14" s="204">
        <v>1590.78</v>
      </c>
      <c r="AH14" s="205">
        <f t="shared" si="26"/>
        <v>846.29</v>
      </c>
      <c r="AI14" s="205">
        <f t="shared" si="4"/>
        <v>148.67</v>
      </c>
      <c r="AJ14" s="206">
        <f t="shared" si="27"/>
        <v>994.96</v>
      </c>
      <c r="AK14" s="196">
        <f>AJ14/H14</f>
        <v>104.4</v>
      </c>
      <c r="AL14" s="175"/>
      <c r="AM14" s="207">
        <f t="shared" si="28"/>
        <v>0</v>
      </c>
      <c r="AN14" s="207">
        <f t="shared" si="5"/>
        <v>0</v>
      </c>
      <c r="AO14" s="208">
        <v>100</v>
      </c>
      <c r="AP14" s="208">
        <f t="shared" si="29"/>
        <v>91.84167</v>
      </c>
      <c r="AQ14" s="209">
        <f t="shared" si="6"/>
        <v>8.15833</v>
      </c>
      <c r="AR14" s="210">
        <f t="shared" si="7"/>
        <v>0</v>
      </c>
      <c r="AS14" s="210">
        <f t="shared" si="8"/>
        <v>0</v>
      </c>
      <c r="AT14" s="211">
        <f t="shared" si="9"/>
        <v>0</v>
      </c>
      <c r="AU14" s="212">
        <f t="shared" si="10"/>
        <v>0</v>
      </c>
      <c r="AV14" s="212">
        <f t="shared" si="11"/>
        <v>0</v>
      </c>
      <c r="AW14" s="199" t="s">
        <v>17</v>
      </c>
      <c r="AX14" s="213"/>
      <c r="AY14" s="205">
        <v>1280.5</v>
      </c>
      <c r="AZ14" s="205">
        <f t="shared" si="33"/>
        <v>0</v>
      </c>
      <c r="BA14" s="205">
        <f t="shared" si="12"/>
        <v>0</v>
      </c>
      <c r="BB14" s="207">
        <f t="shared" si="30"/>
        <v>10.752</v>
      </c>
      <c r="BC14" s="207">
        <f t="shared" si="31"/>
        <v>0.532</v>
      </c>
      <c r="BD14" s="207">
        <f t="shared" si="32"/>
        <v>11.284</v>
      </c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</row>
    <row r="15" spans="1:73" s="165" customFormat="1" ht="15.75">
      <c r="A15" s="249">
        <v>7</v>
      </c>
      <c r="B15" s="190" t="s">
        <v>18</v>
      </c>
      <c r="C15" s="191">
        <v>3415.5</v>
      </c>
      <c r="D15" s="223">
        <v>41.3</v>
      </c>
      <c r="E15" s="226">
        <f t="shared" si="13"/>
        <v>3456.8</v>
      </c>
      <c r="F15" s="255">
        <v>253.66</v>
      </c>
      <c r="G15" s="192">
        <f t="shared" si="14"/>
        <v>259.24</v>
      </c>
      <c r="H15" s="193">
        <f t="shared" si="0"/>
        <v>0.55</v>
      </c>
      <c r="I15" s="193">
        <f t="shared" si="15"/>
        <v>258.69</v>
      </c>
      <c r="J15" s="194">
        <v>135</v>
      </c>
      <c r="K15" s="195">
        <v>0.03</v>
      </c>
      <c r="L15" s="196">
        <v>324</v>
      </c>
      <c r="M15" s="195">
        <f t="shared" si="16"/>
        <v>3780.8</v>
      </c>
      <c r="N15" s="195">
        <f t="shared" si="17"/>
        <v>9.72</v>
      </c>
      <c r="O15" s="197">
        <f t="shared" si="18"/>
        <v>0.002812</v>
      </c>
      <c r="P15" s="194">
        <v>111</v>
      </c>
      <c r="Q15" s="194">
        <v>184.65</v>
      </c>
      <c r="R15" s="198">
        <f t="shared" si="19"/>
        <v>24</v>
      </c>
      <c r="S15" s="262">
        <v>0.43</v>
      </c>
      <c r="T15" s="192">
        <f t="shared" si="20"/>
        <v>64.44</v>
      </c>
      <c r="U15" s="188">
        <f t="shared" si="21"/>
        <v>2.69</v>
      </c>
      <c r="V15" s="199" t="s">
        <v>18</v>
      </c>
      <c r="W15" s="200">
        <v>15.6</v>
      </c>
      <c r="X15" s="201">
        <f t="shared" si="1"/>
        <v>4035.56</v>
      </c>
      <c r="Y15" s="259">
        <f t="shared" si="22"/>
        <v>14.709</v>
      </c>
      <c r="Z15" s="259">
        <f t="shared" si="2"/>
        <v>0.031</v>
      </c>
      <c r="AA15" s="259">
        <v>14.74</v>
      </c>
      <c r="AB15" s="201">
        <v>1280.5</v>
      </c>
      <c r="AC15" s="193">
        <f t="shared" si="23"/>
        <v>18834.87</v>
      </c>
      <c r="AD15" s="193">
        <f t="shared" si="24"/>
        <v>22870.43</v>
      </c>
      <c r="AE15" s="202">
        <f t="shared" si="25"/>
        <v>88.41</v>
      </c>
      <c r="AF15" s="203">
        <f t="shared" si="3"/>
        <v>88.41</v>
      </c>
      <c r="AG15" s="204">
        <v>1590.78</v>
      </c>
      <c r="AH15" s="205">
        <f t="shared" si="26"/>
        <v>49.31</v>
      </c>
      <c r="AI15" s="205">
        <f t="shared" si="4"/>
        <v>8.58</v>
      </c>
      <c r="AJ15" s="206">
        <f t="shared" si="27"/>
        <v>57.89</v>
      </c>
      <c r="AK15" s="196">
        <f>AJ15/H15</f>
        <v>105.25</v>
      </c>
      <c r="AL15" s="175"/>
      <c r="AM15" s="207">
        <f t="shared" si="28"/>
        <v>0</v>
      </c>
      <c r="AN15" s="207">
        <f t="shared" si="5"/>
        <v>0</v>
      </c>
      <c r="AO15" s="208">
        <v>100</v>
      </c>
      <c r="AP15" s="208">
        <f t="shared" si="29"/>
        <v>91.43039</v>
      </c>
      <c r="AQ15" s="209">
        <f t="shared" si="6"/>
        <v>8.56961</v>
      </c>
      <c r="AR15" s="210">
        <f t="shared" si="7"/>
        <v>0</v>
      </c>
      <c r="AS15" s="210">
        <f t="shared" si="8"/>
        <v>0</v>
      </c>
      <c r="AT15" s="211">
        <f t="shared" si="9"/>
        <v>0</v>
      </c>
      <c r="AU15" s="212">
        <f t="shared" si="10"/>
        <v>0</v>
      </c>
      <c r="AV15" s="212">
        <f t="shared" si="11"/>
        <v>0</v>
      </c>
      <c r="AW15" s="199" t="s">
        <v>18</v>
      </c>
      <c r="AX15" s="213"/>
      <c r="AY15" s="205">
        <v>1280.5</v>
      </c>
      <c r="AZ15" s="205">
        <f t="shared" si="33"/>
        <v>0</v>
      </c>
      <c r="BA15" s="205">
        <f t="shared" si="12"/>
        <v>0</v>
      </c>
      <c r="BB15" s="207">
        <f t="shared" si="30"/>
        <v>14.709</v>
      </c>
      <c r="BC15" s="207">
        <f t="shared" si="31"/>
        <v>0.031</v>
      </c>
      <c r="BD15" s="207">
        <f t="shared" si="32"/>
        <v>14.74</v>
      </c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</row>
    <row r="16" spans="1:73" s="165" customFormat="1" ht="15.75">
      <c r="A16" s="249">
        <v>8</v>
      </c>
      <c r="B16" s="190" t="s">
        <v>19</v>
      </c>
      <c r="C16" s="191">
        <v>3129.4</v>
      </c>
      <c r="D16" s="223">
        <v>356.8</v>
      </c>
      <c r="E16" s="226">
        <f t="shared" si="13"/>
        <v>3486.2</v>
      </c>
      <c r="F16" s="255">
        <v>165.88</v>
      </c>
      <c r="G16" s="192">
        <f t="shared" si="14"/>
        <v>169.53</v>
      </c>
      <c r="H16" s="193">
        <f t="shared" si="0"/>
        <v>4.46</v>
      </c>
      <c r="I16" s="193">
        <f t="shared" si="15"/>
        <v>165.07</v>
      </c>
      <c r="J16" s="194">
        <v>127</v>
      </c>
      <c r="K16" s="195">
        <v>0.03</v>
      </c>
      <c r="L16" s="196">
        <v>308</v>
      </c>
      <c r="M16" s="195">
        <f t="shared" si="16"/>
        <v>3794.2</v>
      </c>
      <c r="N16" s="195">
        <f t="shared" si="17"/>
        <v>9.24</v>
      </c>
      <c r="O16" s="197">
        <f t="shared" si="18"/>
        <v>0.00265</v>
      </c>
      <c r="P16" s="194">
        <v>89</v>
      </c>
      <c r="Q16" s="194">
        <v>108</v>
      </c>
      <c r="R16" s="198">
        <f t="shared" si="19"/>
        <v>38</v>
      </c>
      <c r="S16" s="262">
        <v>3.512</v>
      </c>
      <c r="T16" s="192">
        <f t="shared" si="20"/>
        <v>48.78</v>
      </c>
      <c r="U16" s="188">
        <f t="shared" si="21"/>
        <v>1.28</v>
      </c>
      <c r="V16" s="199" t="s">
        <v>19</v>
      </c>
      <c r="W16" s="200">
        <v>15.6</v>
      </c>
      <c r="X16" s="201">
        <f t="shared" si="1"/>
        <v>2575.09</v>
      </c>
      <c r="Y16" s="259">
        <f t="shared" si="22"/>
        <v>9.194</v>
      </c>
      <c r="Z16" s="259">
        <f t="shared" si="2"/>
        <v>0.248</v>
      </c>
      <c r="AA16" s="259">
        <v>9.442</v>
      </c>
      <c r="AB16" s="201">
        <v>1280.5</v>
      </c>
      <c r="AC16" s="193">
        <f t="shared" si="23"/>
        <v>11772.92</v>
      </c>
      <c r="AD16" s="193">
        <f t="shared" si="24"/>
        <v>14348.01</v>
      </c>
      <c r="AE16" s="202">
        <f t="shared" si="25"/>
        <v>86.92</v>
      </c>
      <c r="AF16" s="203">
        <f t="shared" si="3"/>
        <v>86.92</v>
      </c>
      <c r="AG16" s="204">
        <v>1590.78</v>
      </c>
      <c r="AH16" s="205">
        <f t="shared" si="26"/>
        <v>394.51</v>
      </c>
      <c r="AI16" s="205">
        <f t="shared" si="4"/>
        <v>69.58</v>
      </c>
      <c r="AJ16" s="206">
        <f t="shared" si="27"/>
        <v>464.09</v>
      </c>
      <c r="AK16" s="196">
        <f>AJ16/H16</f>
        <v>104.06</v>
      </c>
      <c r="AL16" s="175"/>
      <c r="AM16" s="207">
        <f t="shared" si="28"/>
        <v>0</v>
      </c>
      <c r="AN16" s="207">
        <f t="shared" si="5"/>
        <v>0</v>
      </c>
      <c r="AO16" s="208">
        <v>100</v>
      </c>
      <c r="AP16" s="208">
        <f t="shared" si="29"/>
        <v>91.88235</v>
      </c>
      <c r="AQ16" s="209">
        <f t="shared" si="6"/>
        <v>8.11765</v>
      </c>
      <c r="AR16" s="210">
        <f t="shared" si="7"/>
        <v>0</v>
      </c>
      <c r="AS16" s="210">
        <f t="shared" si="8"/>
        <v>0</v>
      </c>
      <c r="AT16" s="211">
        <f t="shared" si="9"/>
        <v>0</v>
      </c>
      <c r="AU16" s="212">
        <f t="shared" si="10"/>
        <v>0</v>
      </c>
      <c r="AV16" s="212">
        <f t="shared" si="11"/>
        <v>0</v>
      </c>
      <c r="AW16" s="199" t="s">
        <v>19</v>
      </c>
      <c r="AX16" s="213"/>
      <c r="AY16" s="205">
        <v>1280.5</v>
      </c>
      <c r="AZ16" s="205">
        <f t="shared" si="33"/>
        <v>0</v>
      </c>
      <c r="BA16" s="205">
        <f t="shared" si="12"/>
        <v>0</v>
      </c>
      <c r="BB16" s="207">
        <f t="shared" si="30"/>
        <v>9.194</v>
      </c>
      <c r="BC16" s="207">
        <f t="shared" si="31"/>
        <v>0.248</v>
      </c>
      <c r="BD16" s="207">
        <f t="shared" si="32"/>
        <v>9.442</v>
      </c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</row>
    <row r="17" spans="1:73" s="165" customFormat="1" ht="15.75">
      <c r="A17" s="249">
        <v>9</v>
      </c>
      <c r="B17" s="190" t="s">
        <v>20</v>
      </c>
      <c r="C17" s="191">
        <v>3858.3</v>
      </c>
      <c r="D17" s="223"/>
      <c r="E17" s="226">
        <f t="shared" si="13"/>
        <v>3858.3</v>
      </c>
      <c r="F17" s="255">
        <v>232.1</v>
      </c>
      <c r="G17" s="192">
        <f t="shared" si="14"/>
        <v>237.21</v>
      </c>
      <c r="H17" s="193">
        <f t="shared" si="0"/>
        <v>0</v>
      </c>
      <c r="I17" s="193">
        <f t="shared" si="15"/>
        <v>237.21</v>
      </c>
      <c r="J17" s="194">
        <v>144</v>
      </c>
      <c r="K17" s="195">
        <v>0.03</v>
      </c>
      <c r="L17" s="196">
        <v>434</v>
      </c>
      <c r="M17" s="195">
        <f t="shared" si="16"/>
        <v>4292.3</v>
      </c>
      <c r="N17" s="195">
        <f t="shared" si="17"/>
        <v>13.02</v>
      </c>
      <c r="O17" s="197">
        <f t="shared" si="18"/>
        <v>0.003375</v>
      </c>
      <c r="P17" s="194">
        <v>131</v>
      </c>
      <c r="Q17" s="194">
        <v>189.84</v>
      </c>
      <c r="R17" s="198">
        <f t="shared" si="19"/>
        <v>13</v>
      </c>
      <c r="S17" s="262"/>
      <c r="T17" s="192">
        <f t="shared" si="20"/>
        <v>34.35</v>
      </c>
      <c r="U17" s="188">
        <f t="shared" si="21"/>
        <v>2.64</v>
      </c>
      <c r="V17" s="199" t="s">
        <v>20</v>
      </c>
      <c r="W17" s="200">
        <v>15.6</v>
      </c>
      <c r="X17" s="201">
        <f t="shared" si="1"/>
        <v>3700.48</v>
      </c>
      <c r="Y17" s="259">
        <f t="shared" si="22"/>
        <v>13.77</v>
      </c>
      <c r="Z17" s="259">
        <f t="shared" si="2"/>
        <v>0</v>
      </c>
      <c r="AA17" s="259">
        <v>13.77</v>
      </c>
      <c r="AB17" s="201">
        <v>1280.5</v>
      </c>
      <c r="AC17" s="193">
        <f t="shared" si="23"/>
        <v>17632.49</v>
      </c>
      <c r="AD17" s="193">
        <f t="shared" si="24"/>
        <v>21332.97</v>
      </c>
      <c r="AE17" s="202">
        <f t="shared" si="25"/>
        <v>89.93</v>
      </c>
      <c r="AF17" s="203">
        <f t="shared" si="3"/>
        <v>89.93</v>
      </c>
      <c r="AG17" s="204">
        <v>1590.78</v>
      </c>
      <c r="AH17" s="205">
        <f t="shared" si="26"/>
        <v>0</v>
      </c>
      <c r="AI17" s="205">
        <f t="shared" si="4"/>
        <v>0</v>
      </c>
      <c r="AJ17" s="206">
        <f t="shared" si="27"/>
        <v>0</v>
      </c>
      <c r="AK17" s="196"/>
      <c r="AL17" s="175"/>
      <c r="AM17" s="207">
        <f t="shared" si="28"/>
        <v>0</v>
      </c>
      <c r="AN17" s="207">
        <f t="shared" si="5"/>
        <v>0</v>
      </c>
      <c r="AO17" s="208">
        <v>100</v>
      </c>
      <c r="AP17" s="208">
        <f t="shared" si="29"/>
        <v>89.88887</v>
      </c>
      <c r="AQ17" s="209">
        <f t="shared" si="6"/>
        <v>10.11113</v>
      </c>
      <c r="AR17" s="210">
        <f t="shared" si="7"/>
        <v>0</v>
      </c>
      <c r="AS17" s="210">
        <f t="shared" si="8"/>
        <v>0</v>
      </c>
      <c r="AT17" s="211">
        <f t="shared" si="9"/>
        <v>0</v>
      </c>
      <c r="AU17" s="212">
        <f t="shared" si="10"/>
        <v>0</v>
      </c>
      <c r="AV17" s="212">
        <f t="shared" si="11"/>
        <v>0</v>
      </c>
      <c r="AW17" s="199" t="s">
        <v>20</v>
      </c>
      <c r="AX17" s="213"/>
      <c r="AY17" s="205">
        <v>1280.5</v>
      </c>
      <c r="AZ17" s="205">
        <f t="shared" si="33"/>
        <v>0</v>
      </c>
      <c r="BA17" s="205">
        <f t="shared" si="12"/>
        <v>0</v>
      </c>
      <c r="BB17" s="207">
        <f t="shared" si="30"/>
        <v>13.77</v>
      </c>
      <c r="BC17" s="207">
        <f t="shared" si="31"/>
        <v>0</v>
      </c>
      <c r="BD17" s="207">
        <f t="shared" si="32"/>
        <v>13.77</v>
      </c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</row>
    <row r="18" spans="1:73" s="165" customFormat="1" ht="15.75">
      <c r="A18" s="249">
        <v>10</v>
      </c>
      <c r="B18" s="190" t="s">
        <v>21</v>
      </c>
      <c r="C18" s="191">
        <v>3223.4</v>
      </c>
      <c r="D18" s="223"/>
      <c r="E18" s="226">
        <f t="shared" si="13"/>
        <v>3223.4</v>
      </c>
      <c r="F18" s="255">
        <v>223.52</v>
      </c>
      <c r="G18" s="192">
        <f t="shared" si="14"/>
        <v>228.44</v>
      </c>
      <c r="H18" s="193">
        <f t="shared" si="0"/>
        <v>0</v>
      </c>
      <c r="I18" s="193">
        <f t="shared" si="15"/>
        <v>228.44</v>
      </c>
      <c r="J18" s="194">
        <v>142</v>
      </c>
      <c r="K18" s="195">
        <v>0.03</v>
      </c>
      <c r="L18" s="196">
        <v>278.5</v>
      </c>
      <c r="M18" s="195">
        <f t="shared" si="16"/>
        <v>3501.9</v>
      </c>
      <c r="N18" s="195">
        <f t="shared" si="17"/>
        <v>8.36</v>
      </c>
      <c r="O18" s="197">
        <f t="shared" si="18"/>
        <v>0.002594</v>
      </c>
      <c r="P18" s="194">
        <v>117</v>
      </c>
      <c r="Q18" s="194">
        <v>130.52</v>
      </c>
      <c r="R18" s="198">
        <f t="shared" si="19"/>
        <v>25</v>
      </c>
      <c r="S18" s="262"/>
      <c r="T18" s="192">
        <f t="shared" si="20"/>
        <v>89.56</v>
      </c>
      <c r="U18" s="188">
        <f t="shared" si="21"/>
        <v>3.58</v>
      </c>
      <c r="V18" s="199" t="s">
        <v>21</v>
      </c>
      <c r="W18" s="200">
        <v>15.6</v>
      </c>
      <c r="X18" s="201">
        <f t="shared" si="1"/>
        <v>3563.66</v>
      </c>
      <c r="Y18" s="259">
        <f t="shared" si="22"/>
        <v>13.156</v>
      </c>
      <c r="Z18" s="259">
        <f t="shared" si="2"/>
        <v>0</v>
      </c>
      <c r="AA18" s="259">
        <v>13.156</v>
      </c>
      <c r="AB18" s="201">
        <v>1280.5</v>
      </c>
      <c r="AC18" s="193">
        <f t="shared" si="23"/>
        <v>16846.26</v>
      </c>
      <c r="AD18" s="193">
        <f t="shared" si="24"/>
        <v>20409.92</v>
      </c>
      <c r="AE18" s="202">
        <f t="shared" si="25"/>
        <v>89.34</v>
      </c>
      <c r="AF18" s="203">
        <f t="shared" si="3"/>
        <v>89.34</v>
      </c>
      <c r="AG18" s="204">
        <v>1590.78</v>
      </c>
      <c r="AH18" s="205">
        <f t="shared" si="26"/>
        <v>0</v>
      </c>
      <c r="AI18" s="205">
        <f t="shared" si="4"/>
        <v>0</v>
      </c>
      <c r="AJ18" s="206">
        <f t="shared" si="27"/>
        <v>0</v>
      </c>
      <c r="AK18" s="196"/>
      <c r="AL18" s="175"/>
      <c r="AM18" s="207">
        <f t="shared" si="28"/>
        <v>0</v>
      </c>
      <c r="AN18" s="207">
        <f t="shared" si="5"/>
        <v>0</v>
      </c>
      <c r="AO18" s="208">
        <v>100</v>
      </c>
      <c r="AP18" s="208">
        <f t="shared" si="29"/>
        <v>92.04717</v>
      </c>
      <c r="AQ18" s="209">
        <f t="shared" si="6"/>
        <v>7.95283</v>
      </c>
      <c r="AR18" s="210">
        <f t="shared" si="7"/>
        <v>0</v>
      </c>
      <c r="AS18" s="210">
        <f t="shared" si="8"/>
        <v>0</v>
      </c>
      <c r="AT18" s="211">
        <f t="shared" si="9"/>
        <v>0</v>
      </c>
      <c r="AU18" s="212">
        <f t="shared" si="10"/>
        <v>0</v>
      </c>
      <c r="AV18" s="212">
        <f t="shared" si="11"/>
        <v>0</v>
      </c>
      <c r="AW18" s="199" t="s">
        <v>21</v>
      </c>
      <c r="AX18" s="213"/>
      <c r="AY18" s="205">
        <v>1280.5</v>
      </c>
      <c r="AZ18" s="205">
        <f t="shared" si="33"/>
        <v>0</v>
      </c>
      <c r="BA18" s="205">
        <f t="shared" si="12"/>
        <v>0</v>
      </c>
      <c r="BB18" s="207">
        <f t="shared" si="30"/>
        <v>13.156</v>
      </c>
      <c r="BC18" s="207">
        <f t="shared" si="31"/>
        <v>0</v>
      </c>
      <c r="BD18" s="207">
        <f t="shared" si="32"/>
        <v>13.156</v>
      </c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</row>
    <row r="19" spans="1:73" s="165" customFormat="1" ht="15.75">
      <c r="A19" s="249">
        <v>11</v>
      </c>
      <c r="B19" s="190" t="s">
        <v>22</v>
      </c>
      <c r="C19" s="191">
        <v>3466.8</v>
      </c>
      <c r="D19" s="223"/>
      <c r="E19" s="226">
        <f t="shared" si="13"/>
        <v>3466.8</v>
      </c>
      <c r="F19" s="255">
        <v>209.89</v>
      </c>
      <c r="G19" s="192">
        <f t="shared" si="14"/>
        <v>214.51</v>
      </c>
      <c r="H19" s="193">
        <f t="shared" si="0"/>
        <v>0</v>
      </c>
      <c r="I19" s="193">
        <f t="shared" si="15"/>
        <v>214.51</v>
      </c>
      <c r="J19" s="194">
        <v>138</v>
      </c>
      <c r="K19" s="195">
        <v>0.03</v>
      </c>
      <c r="L19" s="196">
        <v>310.9</v>
      </c>
      <c r="M19" s="195">
        <f t="shared" si="16"/>
        <v>3777.7</v>
      </c>
      <c r="N19" s="195">
        <f t="shared" si="17"/>
        <v>9.33</v>
      </c>
      <c r="O19" s="197">
        <f t="shared" si="18"/>
        <v>0.002691</v>
      </c>
      <c r="P19" s="194">
        <v>104</v>
      </c>
      <c r="Q19" s="263">
        <v>114.92</v>
      </c>
      <c r="R19" s="198">
        <f t="shared" si="19"/>
        <v>34</v>
      </c>
      <c r="S19" s="262"/>
      <c r="T19" s="192">
        <f t="shared" si="20"/>
        <v>90.26</v>
      </c>
      <c r="U19" s="188">
        <f t="shared" si="21"/>
        <v>2.65</v>
      </c>
      <c r="V19" s="199" t="s">
        <v>22</v>
      </c>
      <c r="W19" s="200">
        <v>15.6</v>
      </c>
      <c r="X19" s="201">
        <f t="shared" si="1"/>
        <v>3346.36</v>
      </c>
      <c r="Y19" s="259">
        <f t="shared" si="22"/>
        <v>13.557</v>
      </c>
      <c r="Z19" s="259">
        <f t="shared" si="2"/>
        <v>0</v>
      </c>
      <c r="AA19" s="259">
        <v>13.557</v>
      </c>
      <c r="AB19" s="201">
        <v>1280.5</v>
      </c>
      <c r="AC19" s="193">
        <f t="shared" si="23"/>
        <v>17359.74</v>
      </c>
      <c r="AD19" s="193">
        <f t="shared" si="24"/>
        <v>20706.1</v>
      </c>
      <c r="AE19" s="202">
        <f t="shared" si="25"/>
        <v>96.53</v>
      </c>
      <c r="AF19" s="203">
        <f t="shared" si="3"/>
        <v>96.53</v>
      </c>
      <c r="AG19" s="204">
        <v>1590.78</v>
      </c>
      <c r="AH19" s="205">
        <f t="shared" si="26"/>
        <v>0</v>
      </c>
      <c r="AI19" s="205">
        <f t="shared" si="4"/>
        <v>0</v>
      </c>
      <c r="AJ19" s="206">
        <f t="shared" si="27"/>
        <v>0</v>
      </c>
      <c r="AK19" s="196"/>
      <c r="AL19" s="175"/>
      <c r="AM19" s="207">
        <f t="shared" si="28"/>
        <v>0</v>
      </c>
      <c r="AN19" s="207">
        <f t="shared" si="5"/>
        <v>0</v>
      </c>
      <c r="AO19" s="208">
        <v>100</v>
      </c>
      <c r="AP19" s="208">
        <f t="shared" si="29"/>
        <v>91.77012</v>
      </c>
      <c r="AQ19" s="209">
        <f t="shared" si="6"/>
        <v>8.22988</v>
      </c>
      <c r="AR19" s="210">
        <f t="shared" si="7"/>
        <v>0</v>
      </c>
      <c r="AS19" s="210">
        <f t="shared" si="8"/>
        <v>0</v>
      </c>
      <c r="AT19" s="211">
        <f t="shared" si="9"/>
        <v>0</v>
      </c>
      <c r="AU19" s="212">
        <f t="shared" si="10"/>
        <v>0</v>
      </c>
      <c r="AV19" s="212">
        <f t="shared" si="11"/>
        <v>0</v>
      </c>
      <c r="AW19" s="199" t="s">
        <v>22</v>
      </c>
      <c r="AX19" s="213"/>
      <c r="AY19" s="205">
        <v>1280.5</v>
      </c>
      <c r="AZ19" s="205">
        <f t="shared" si="33"/>
        <v>0</v>
      </c>
      <c r="BA19" s="205">
        <f t="shared" si="12"/>
        <v>0</v>
      </c>
      <c r="BB19" s="207">
        <f t="shared" si="30"/>
        <v>13.557</v>
      </c>
      <c r="BC19" s="207">
        <f t="shared" si="31"/>
        <v>0</v>
      </c>
      <c r="BD19" s="207">
        <f t="shared" si="32"/>
        <v>13.557</v>
      </c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</row>
    <row r="20" spans="1:73" s="165" customFormat="1" ht="15.75">
      <c r="A20" s="249">
        <v>12</v>
      </c>
      <c r="B20" s="190" t="s">
        <v>23</v>
      </c>
      <c r="C20" s="264">
        <v>3471.4</v>
      </c>
      <c r="D20" s="223"/>
      <c r="E20" s="226">
        <f t="shared" si="13"/>
        <v>3471.4</v>
      </c>
      <c r="F20" s="255">
        <v>240.1</v>
      </c>
      <c r="G20" s="192">
        <f t="shared" si="14"/>
        <v>245.38</v>
      </c>
      <c r="H20" s="193">
        <f t="shared" si="0"/>
        <v>0</v>
      </c>
      <c r="I20" s="193">
        <f t="shared" si="15"/>
        <v>245.38</v>
      </c>
      <c r="J20" s="194">
        <v>134</v>
      </c>
      <c r="K20" s="195">
        <v>0.03</v>
      </c>
      <c r="L20" s="196">
        <v>322</v>
      </c>
      <c r="M20" s="195">
        <f t="shared" si="16"/>
        <v>3793.4</v>
      </c>
      <c r="N20" s="195">
        <f t="shared" si="17"/>
        <v>9.66</v>
      </c>
      <c r="O20" s="197">
        <f t="shared" si="18"/>
        <v>0.002783</v>
      </c>
      <c r="P20" s="194">
        <v>95</v>
      </c>
      <c r="Q20" s="194">
        <v>130.03</v>
      </c>
      <c r="R20" s="198">
        <f t="shared" si="19"/>
        <v>39</v>
      </c>
      <c r="S20" s="262"/>
      <c r="T20" s="192">
        <f t="shared" si="20"/>
        <v>105.69</v>
      </c>
      <c r="U20" s="188">
        <f t="shared" si="21"/>
        <v>2.71</v>
      </c>
      <c r="V20" s="199" t="s">
        <v>23</v>
      </c>
      <c r="W20" s="200">
        <v>15.6</v>
      </c>
      <c r="X20" s="201">
        <f t="shared" si="1"/>
        <v>3827.93</v>
      </c>
      <c r="Y20" s="259">
        <f t="shared" si="22"/>
        <v>13.582</v>
      </c>
      <c r="Z20" s="259">
        <f t="shared" si="2"/>
        <v>0</v>
      </c>
      <c r="AA20" s="259">
        <v>13.582</v>
      </c>
      <c r="AB20" s="201">
        <v>1280.5</v>
      </c>
      <c r="AC20" s="193">
        <f t="shared" si="23"/>
        <v>17391.75</v>
      </c>
      <c r="AD20" s="193">
        <f t="shared" si="24"/>
        <v>21219.68</v>
      </c>
      <c r="AE20" s="202">
        <f t="shared" si="25"/>
        <v>86.48</v>
      </c>
      <c r="AF20" s="203">
        <f t="shared" si="3"/>
        <v>86.48</v>
      </c>
      <c r="AG20" s="204">
        <v>1590.78</v>
      </c>
      <c r="AH20" s="205">
        <f t="shared" si="26"/>
        <v>0</v>
      </c>
      <c r="AI20" s="205">
        <f t="shared" si="4"/>
        <v>0</v>
      </c>
      <c r="AJ20" s="206">
        <f t="shared" si="27"/>
        <v>0</v>
      </c>
      <c r="AK20" s="196"/>
      <c r="AL20" s="175"/>
      <c r="AM20" s="207">
        <f t="shared" si="28"/>
        <v>0</v>
      </c>
      <c r="AN20" s="207">
        <f t="shared" si="5"/>
        <v>0</v>
      </c>
      <c r="AO20" s="208">
        <v>100</v>
      </c>
      <c r="AP20" s="208">
        <f t="shared" si="29"/>
        <v>91.51157</v>
      </c>
      <c r="AQ20" s="209">
        <f t="shared" si="6"/>
        <v>8.48843</v>
      </c>
      <c r="AR20" s="210">
        <f t="shared" si="7"/>
        <v>0</v>
      </c>
      <c r="AS20" s="210">
        <f t="shared" si="8"/>
        <v>0</v>
      </c>
      <c r="AT20" s="211">
        <f t="shared" si="9"/>
        <v>0</v>
      </c>
      <c r="AU20" s="212">
        <f t="shared" si="10"/>
        <v>0</v>
      </c>
      <c r="AV20" s="212">
        <f t="shared" si="11"/>
        <v>0</v>
      </c>
      <c r="AW20" s="199" t="s">
        <v>23</v>
      </c>
      <c r="AX20" s="213"/>
      <c r="AY20" s="205">
        <v>1280.5</v>
      </c>
      <c r="AZ20" s="205">
        <f t="shared" si="33"/>
        <v>0</v>
      </c>
      <c r="BA20" s="205">
        <f t="shared" si="12"/>
        <v>0</v>
      </c>
      <c r="BB20" s="207">
        <f t="shared" si="30"/>
        <v>13.582</v>
      </c>
      <c r="BC20" s="207">
        <f t="shared" si="31"/>
        <v>0</v>
      </c>
      <c r="BD20" s="207">
        <f t="shared" si="32"/>
        <v>13.582</v>
      </c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</row>
    <row r="21" spans="1:73" s="165" customFormat="1" ht="15.75">
      <c r="A21" s="249">
        <v>13</v>
      </c>
      <c r="B21" s="190" t="s">
        <v>24</v>
      </c>
      <c r="C21" s="191">
        <v>3310.1</v>
      </c>
      <c r="D21" s="223">
        <v>116.5</v>
      </c>
      <c r="E21" s="226">
        <f t="shared" si="13"/>
        <v>3426.6</v>
      </c>
      <c r="F21" s="255">
        <v>226.92</v>
      </c>
      <c r="G21" s="192">
        <f t="shared" si="14"/>
        <v>231.91</v>
      </c>
      <c r="H21" s="193">
        <f t="shared" si="0"/>
        <v>4.48</v>
      </c>
      <c r="I21" s="193">
        <f t="shared" si="15"/>
        <v>227.44</v>
      </c>
      <c r="J21" s="194">
        <v>127</v>
      </c>
      <c r="K21" s="195">
        <v>0.03</v>
      </c>
      <c r="L21" s="196">
        <v>307.2</v>
      </c>
      <c r="M21" s="195">
        <f t="shared" si="16"/>
        <v>3733.8</v>
      </c>
      <c r="N21" s="195">
        <f t="shared" si="17"/>
        <v>9.22</v>
      </c>
      <c r="O21" s="197">
        <f t="shared" si="18"/>
        <v>0.002691</v>
      </c>
      <c r="P21" s="194">
        <v>97</v>
      </c>
      <c r="Q21" s="194">
        <v>123.6</v>
      </c>
      <c r="R21" s="198">
        <f t="shared" si="19"/>
        <v>30</v>
      </c>
      <c r="S21" s="262">
        <v>4.165</v>
      </c>
      <c r="T21" s="192">
        <f t="shared" si="20"/>
        <v>94.93</v>
      </c>
      <c r="U21" s="188">
        <f t="shared" si="21"/>
        <v>3.16</v>
      </c>
      <c r="V21" s="199" t="s">
        <v>24</v>
      </c>
      <c r="W21" s="200">
        <v>15.6</v>
      </c>
      <c r="X21" s="201">
        <f t="shared" si="1"/>
        <v>3548.06</v>
      </c>
      <c r="Y21" s="259">
        <f t="shared" si="22"/>
        <v>12.215</v>
      </c>
      <c r="Z21" s="259">
        <f t="shared" si="2"/>
        <v>0.241</v>
      </c>
      <c r="AA21" s="259">
        <v>12.455</v>
      </c>
      <c r="AB21" s="201">
        <v>1280.5</v>
      </c>
      <c r="AC21" s="193">
        <f t="shared" si="23"/>
        <v>15641.31</v>
      </c>
      <c r="AD21" s="193">
        <f t="shared" si="24"/>
        <v>19189.37</v>
      </c>
      <c r="AE21" s="202">
        <f t="shared" si="25"/>
        <v>84.37</v>
      </c>
      <c r="AF21" s="203">
        <f t="shared" si="3"/>
        <v>84.37</v>
      </c>
      <c r="AG21" s="204">
        <v>1590.78</v>
      </c>
      <c r="AH21" s="205">
        <f t="shared" si="26"/>
        <v>383.38</v>
      </c>
      <c r="AI21" s="205">
        <f t="shared" si="4"/>
        <v>69.89</v>
      </c>
      <c r="AJ21" s="206">
        <f t="shared" si="27"/>
        <v>453.27</v>
      </c>
      <c r="AK21" s="196">
        <f>AJ21/H21</f>
        <v>101.18</v>
      </c>
      <c r="AL21" s="175"/>
      <c r="AM21" s="207">
        <f t="shared" si="28"/>
        <v>0</v>
      </c>
      <c r="AN21" s="207">
        <f t="shared" si="5"/>
        <v>0</v>
      </c>
      <c r="AO21" s="208">
        <v>100</v>
      </c>
      <c r="AP21" s="208">
        <f t="shared" si="29"/>
        <v>91.77246</v>
      </c>
      <c r="AQ21" s="209">
        <f t="shared" si="6"/>
        <v>8.22754</v>
      </c>
      <c r="AR21" s="210">
        <f t="shared" si="7"/>
        <v>0</v>
      </c>
      <c r="AS21" s="210">
        <f t="shared" si="8"/>
        <v>0</v>
      </c>
      <c r="AT21" s="211">
        <f t="shared" si="9"/>
        <v>0</v>
      </c>
      <c r="AU21" s="212">
        <f t="shared" si="10"/>
        <v>0</v>
      </c>
      <c r="AV21" s="212">
        <f t="shared" si="11"/>
        <v>0</v>
      </c>
      <c r="AW21" s="199" t="s">
        <v>24</v>
      </c>
      <c r="AX21" s="213"/>
      <c r="AY21" s="205">
        <v>1280.5</v>
      </c>
      <c r="AZ21" s="205">
        <f t="shared" si="33"/>
        <v>0</v>
      </c>
      <c r="BA21" s="205">
        <f t="shared" si="12"/>
        <v>0</v>
      </c>
      <c r="BB21" s="207">
        <f t="shared" si="30"/>
        <v>12.215</v>
      </c>
      <c r="BC21" s="207">
        <f t="shared" si="31"/>
        <v>0.241</v>
      </c>
      <c r="BD21" s="207">
        <f t="shared" si="32"/>
        <v>12.456</v>
      </c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</row>
    <row r="22" spans="1:73" s="165" customFormat="1" ht="15.75">
      <c r="A22" s="249">
        <v>14</v>
      </c>
      <c r="B22" s="190" t="s">
        <v>25</v>
      </c>
      <c r="C22" s="191">
        <v>3427.4</v>
      </c>
      <c r="D22" s="223"/>
      <c r="E22" s="226">
        <f t="shared" si="13"/>
        <v>3427.4</v>
      </c>
      <c r="F22" s="255">
        <v>274.12</v>
      </c>
      <c r="G22" s="192">
        <f t="shared" si="14"/>
        <v>280.15</v>
      </c>
      <c r="H22" s="193">
        <f t="shared" si="0"/>
        <v>0</v>
      </c>
      <c r="I22" s="193">
        <f t="shared" si="15"/>
        <v>280.15</v>
      </c>
      <c r="J22" s="194">
        <v>127</v>
      </c>
      <c r="K22" s="195">
        <v>0.03</v>
      </c>
      <c r="L22" s="196">
        <v>305.6</v>
      </c>
      <c r="M22" s="195">
        <f t="shared" si="16"/>
        <v>3733</v>
      </c>
      <c r="N22" s="195">
        <f t="shared" si="17"/>
        <v>9.17</v>
      </c>
      <c r="O22" s="197">
        <f t="shared" si="18"/>
        <v>0.002675</v>
      </c>
      <c r="P22" s="194">
        <v>99</v>
      </c>
      <c r="Q22" s="194">
        <v>112.49</v>
      </c>
      <c r="R22" s="198">
        <f t="shared" si="19"/>
        <v>28</v>
      </c>
      <c r="S22" s="262"/>
      <c r="T22" s="192">
        <f t="shared" si="20"/>
        <v>158.49</v>
      </c>
      <c r="U22" s="188">
        <f t="shared" si="21"/>
        <v>5.66</v>
      </c>
      <c r="V22" s="199" t="s">
        <v>25</v>
      </c>
      <c r="W22" s="200">
        <v>15.6</v>
      </c>
      <c r="X22" s="201">
        <f t="shared" si="1"/>
        <v>4370.34</v>
      </c>
      <c r="Y22" s="259">
        <f t="shared" si="22"/>
        <v>14.811</v>
      </c>
      <c r="Z22" s="259">
        <f t="shared" si="2"/>
        <v>0</v>
      </c>
      <c r="AA22" s="259">
        <v>14.811</v>
      </c>
      <c r="AB22" s="201">
        <v>1280.5</v>
      </c>
      <c r="AC22" s="193">
        <f t="shared" si="23"/>
        <v>18965.49</v>
      </c>
      <c r="AD22" s="193">
        <f t="shared" si="24"/>
        <v>23335.83</v>
      </c>
      <c r="AE22" s="202">
        <f t="shared" si="25"/>
        <v>83.3</v>
      </c>
      <c r="AF22" s="203">
        <f t="shared" si="3"/>
        <v>83.3</v>
      </c>
      <c r="AG22" s="204">
        <v>1590.78</v>
      </c>
      <c r="AH22" s="205">
        <f t="shared" si="26"/>
        <v>0</v>
      </c>
      <c r="AI22" s="205">
        <f t="shared" si="4"/>
        <v>0</v>
      </c>
      <c r="AJ22" s="206">
        <f t="shared" si="27"/>
        <v>0</v>
      </c>
      <c r="AK22" s="196"/>
      <c r="AL22" s="175"/>
      <c r="AM22" s="207">
        <f t="shared" si="28"/>
        <v>0</v>
      </c>
      <c r="AN22" s="207">
        <f t="shared" si="5"/>
        <v>0</v>
      </c>
      <c r="AO22" s="208">
        <v>100</v>
      </c>
      <c r="AP22" s="208">
        <f t="shared" si="29"/>
        <v>91.81355</v>
      </c>
      <c r="AQ22" s="209">
        <f t="shared" si="6"/>
        <v>8.18645</v>
      </c>
      <c r="AR22" s="210">
        <f t="shared" si="7"/>
        <v>0</v>
      </c>
      <c r="AS22" s="210">
        <f t="shared" si="8"/>
        <v>0</v>
      </c>
      <c r="AT22" s="211">
        <f t="shared" si="9"/>
        <v>0</v>
      </c>
      <c r="AU22" s="212">
        <f t="shared" si="10"/>
        <v>0</v>
      </c>
      <c r="AV22" s="212">
        <f t="shared" si="11"/>
        <v>0</v>
      </c>
      <c r="AW22" s="199" t="s">
        <v>25</v>
      </c>
      <c r="AX22" s="213"/>
      <c r="AY22" s="205">
        <v>1280.5</v>
      </c>
      <c r="AZ22" s="205">
        <f t="shared" si="33"/>
        <v>0</v>
      </c>
      <c r="BA22" s="205">
        <f t="shared" si="12"/>
        <v>0</v>
      </c>
      <c r="BB22" s="207">
        <f t="shared" si="30"/>
        <v>14.811</v>
      </c>
      <c r="BC22" s="207">
        <f t="shared" si="31"/>
        <v>0</v>
      </c>
      <c r="BD22" s="207">
        <f t="shared" si="32"/>
        <v>14.811</v>
      </c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</row>
    <row r="23" spans="1:73" s="165" customFormat="1" ht="15.75">
      <c r="A23" s="249">
        <v>15</v>
      </c>
      <c r="B23" s="190" t="s">
        <v>26</v>
      </c>
      <c r="C23" s="191">
        <v>3462.8</v>
      </c>
      <c r="D23" s="223"/>
      <c r="E23" s="226">
        <f t="shared" si="13"/>
        <v>3462.8</v>
      </c>
      <c r="F23" s="255">
        <v>271.54</v>
      </c>
      <c r="G23" s="192">
        <f t="shared" si="14"/>
        <v>277.51</v>
      </c>
      <c r="H23" s="193">
        <f t="shared" si="0"/>
        <v>0</v>
      </c>
      <c r="I23" s="193">
        <f t="shared" si="15"/>
        <v>277.51</v>
      </c>
      <c r="J23" s="194">
        <v>130</v>
      </c>
      <c r="K23" s="195">
        <v>0.03</v>
      </c>
      <c r="L23" s="196">
        <v>344.5</v>
      </c>
      <c r="M23" s="195">
        <f t="shared" si="16"/>
        <v>3807.3</v>
      </c>
      <c r="N23" s="195">
        <f t="shared" si="17"/>
        <v>10.34</v>
      </c>
      <c r="O23" s="197">
        <f t="shared" si="18"/>
        <v>0.002986</v>
      </c>
      <c r="P23" s="194">
        <v>81</v>
      </c>
      <c r="Q23" s="194">
        <v>94.57</v>
      </c>
      <c r="R23" s="198">
        <f t="shared" si="19"/>
        <v>49</v>
      </c>
      <c r="S23" s="262"/>
      <c r="T23" s="192">
        <f t="shared" si="20"/>
        <v>172.6</v>
      </c>
      <c r="U23" s="188">
        <f t="shared" si="21"/>
        <v>3.52</v>
      </c>
      <c r="V23" s="199" t="s">
        <v>26</v>
      </c>
      <c r="W23" s="200">
        <v>15.6</v>
      </c>
      <c r="X23" s="201">
        <f t="shared" si="1"/>
        <v>4329.16</v>
      </c>
      <c r="Y23" s="259">
        <f t="shared" si="22"/>
        <v>15.549</v>
      </c>
      <c r="Z23" s="259">
        <f t="shared" si="2"/>
        <v>0</v>
      </c>
      <c r="AA23" s="259">
        <v>15.549</v>
      </c>
      <c r="AB23" s="201">
        <v>1280.5</v>
      </c>
      <c r="AC23" s="193">
        <f t="shared" si="23"/>
        <v>19910.49</v>
      </c>
      <c r="AD23" s="193">
        <f t="shared" si="24"/>
        <v>24239.65</v>
      </c>
      <c r="AE23" s="202">
        <f t="shared" si="25"/>
        <v>87.35</v>
      </c>
      <c r="AF23" s="203">
        <f t="shared" si="3"/>
        <v>87.35</v>
      </c>
      <c r="AG23" s="204">
        <v>1590.78</v>
      </c>
      <c r="AH23" s="205">
        <f t="shared" si="26"/>
        <v>0</v>
      </c>
      <c r="AI23" s="205">
        <f t="shared" si="4"/>
        <v>0</v>
      </c>
      <c r="AJ23" s="206">
        <f t="shared" si="27"/>
        <v>0</v>
      </c>
      <c r="AK23" s="196"/>
      <c r="AL23" s="175"/>
      <c r="AM23" s="207">
        <f t="shared" si="28"/>
        <v>0</v>
      </c>
      <c r="AN23" s="207">
        <f t="shared" si="5"/>
        <v>0</v>
      </c>
      <c r="AO23" s="208">
        <v>100</v>
      </c>
      <c r="AP23" s="208">
        <f t="shared" si="29"/>
        <v>90.95159</v>
      </c>
      <c r="AQ23" s="209">
        <f t="shared" si="6"/>
        <v>9.04841</v>
      </c>
      <c r="AR23" s="210">
        <f t="shared" si="7"/>
        <v>0</v>
      </c>
      <c r="AS23" s="210">
        <f t="shared" si="8"/>
        <v>0</v>
      </c>
      <c r="AT23" s="211">
        <f t="shared" si="9"/>
        <v>0</v>
      </c>
      <c r="AU23" s="212">
        <f t="shared" si="10"/>
        <v>0</v>
      </c>
      <c r="AV23" s="212">
        <f t="shared" si="11"/>
        <v>0</v>
      </c>
      <c r="AW23" s="199" t="s">
        <v>26</v>
      </c>
      <c r="AX23" s="213"/>
      <c r="AY23" s="205">
        <v>1280.5</v>
      </c>
      <c r="AZ23" s="205">
        <f t="shared" si="33"/>
        <v>0</v>
      </c>
      <c r="BA23" s="205">
        <f t="shared" si="12"/>
        <v>0</v>
      </c>
      <c r="BB23" s="207">
        <f t="shared" si="30"/>
        <v>15.549</v>
      </c>
      <c r="BC23" s="207">
        <f t="shared" si="31"/>
        <v>0</v>
      </c>
      <c r="BD23" s="207">
        <f t="shared" si="32"/>
        <v>15.549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</row>
    <row r="24" spans="1:73" s="165" customFormat="1" ht="15.75">
      <c r="A24" s="249">
        <v>16</v>
      </c>
      <c r="B24" s="190" t="s">
        <v>27</v>
      </c>
      <c r="C24" s="191">
        <v>3565.6</v>
      </c>
      <c r="D24" s="223"/>
      <c r="E24" s="226">
        <f t="shared" si="13"/>
        <v>3565.6</v>
      </c>
      <c r="F24" s="255">
        <v>279.53</v>
      </c>
      <c r="G24" s="192">
        <f t="shared" si="14"/>
        <v>285.68</v>
      </c>
      <c r="H24" s="193">
        <f t="shared" si="0"/>
        <v>0</v>
      </c>
      <c r="I24" s="193">
        <f t="shared" si="15"/>
        <v>285.68</v>
      </c>
      <c r="J24" s="194">
        <v>136</v>
      </c>
      <c r="K24" s="195">
        <v>0.03</v>
      </c>
      <c r="L24" s="196">
        <v>314.4</v>
      </c>
      <c r="M24" s="195">
        <f t="shared" si="16"/>
        <v>3880</v>
      </c>
      <c r="N24" s="195">
        <f t="shared" si="17"/>
        <v>9.43</v>
      </c>
      <c r="O24" s="197">
        <f t="shared" si="18"/>
        <v>0.002645</v>
      </c>
      <c r="P24" s="194">
        <v>117</v>
      </c>
      <c r="Q24" s="194">
        <v>158.28</v>
      </c>
      <c r="R24" s="198">
        <f t="shared" si="19"/>
        <v>19</v>
      </c>
      <c r="S24" s="262"/>
      <c r="T24" s="192">
        <f t="shared" si="20"/>
        <v>117.97</v>
      </c>
      <c r="U24" s="188">
        <f t="shared" si="21"/>
        <v>6.21</v>
      </c>
      <c r="V24" s="199" t="s">
        <v>27</v>
      </c>
      <c r="W24" s="200">
        <v>15.6</v>
      </c>
      <c r="X24" s="201">
        <f t="shared" si="1"/>
        <v>4456.61</v>
      </c>
      <c r="Y24" s="259">
        <f t="shared" si="22"/>
        <v>15.78</v>
      </c>
      <c r="Z24" s="259">
        <f t="shared" si="2"/>
        <v>0</v>
      </c>
      <c r="AA24" s="259">
        <v>15.78</v>
      </c>
      <c r="AB24" s="201">
        <v>1280.5</v>
      </c>
      <c r="AC24" s="193">
        <f t="shared" si="23"/>
        <v>20206.29</v>
      </c>
      <c r="AD24" s="193">
        <f t="shared" si="24"/>
        <v>24662.9</v>
      </c>
      <c r="AE24" s="202">
        <f t="shared" si="25"/>
        <v>86.33</v>
      </c>
      <c r="AF24" s="203">
        <f t="shared" si="3"/>
        <v>86.33</v>
      </c>
      <c r="AG24" s="204">
        <v>1590.78</v>
      </c>
      <c r="AH24" s="205">
        <f t="shared" si="26"/>
        <v>0</v>
      </c>
      <c r="AI24" s="205">
        <f t="shared" si="4"/>
        <v>0</v>
      </c>
      <c r="AJ24" s="206">
        <f t="shared" si="27"/>
        <v>0</v>
      </c>
      <c r="AK24" s="196"/>
      <c r="AL24" s="175"/>
      <c r="AM24" s="207">
        <f t="shared" si="28"/>
        <v>0</v>
      </c>
      <c r="AN24" s="207">
        <f t="shared" si="5"/>
        <v>0</v>
      </c>
      <c r="AO24" s="208">
        <v>100</v>
      </c>
      <c r="AP24" s="208">
        <f t="shared" si="29"/>
        <v>91.89691</v>
      </c>
      <c r="AQ24" s="209">
        <f t="shared" si="6"/>
        <v>8.10309</v>
      </c>
      <c r="AR24" s="210">
        <f t="shared" si="7"/>
        <v>0</v>
      </c>
      <c r="AS24" s="210">
        <f t="shared" si="8"/>
        <v>0</v>
      </c>
      <c r="AT24" s="211">
        <f t="shared" si="9"/>
        <v>0</v>
      </c>
      <c r="AU24" s="212">
        <f t="shared" si="10"/>
        <v>0</v>
      </c>
      <c r="AV24" s="212">
        <f t="shared" si="11"/>
        <v>0</v>
      </c>
      <c r="AW24" s="199" t="s">
        <v>27</v>
      </c>
      <c r="AX24" s="213"/>
      <c r="AY24" s="205">
        <v>1280.5</v>
      </c>
      <c r="AZ24" s="205">
        <f t="shared" si="33"/>
        <v>0</v>
      </c>
      <c r="BA24" s="205">
        <f t="shared" si="12"/>
        <v>0</v>
      </c>
      <c r="BB24" s="207">
        <f t="shared" si="30"/>
        <v>15.78</v>
      </c>
      <c r="BC24" s="207">
        <f t="shared" si="31"/>
        <v>0</v>
      </c>
      <c r="BD24" s="207">
        <f t="shared" si="32"/>
        <v>15.78</v>
      </c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</row>
    <row r="25" spans="1:73" s="165" customFormat="1" ht="15.75">
      <c r="A25" s="249">
        <v>17</v>
      </c>
      <c r="B25" s="190" t="s">
        <v>28</v>
      </c>
      <c r="C25" s="191">
        <v>3578.3</v>
      </c>
      <c r="D25" s="223"/>
      <c r="E25" s="226">
        <f t="shared" si="13"/>
        <v>3578.3</v>
      </c>
      <c r="F25" s="255">
        <v>321.39</v>
      </c>
      <c r="G25" s="192">
        <f t="shared" si="14"/>
        <v>328.46</v>
      </c>
      <c r="H25" s="193">
        <f t="shared" si="0"/>
        <v>0</v>
      </c>
      <c r="I25" s="193">
        <f t="shared" si="15"/>
        <v>328.46</v>
      </c>
      <c r="J25" s="194">
        <v>129</v>
      </c>
      <c r="K25" s="195">
        <v>0.03</v>
      </c>
      <c r="L25" s="196">
        <v>317.6</v>
      </c>
      <c r="M25" s="195">
        <f t="shared" si="16"/>
        <v>3895.9</v>
      </c>
      <c r="N25" s="195">
        <f t="shared" si="17"/>
        <v>9.53</v>
      </c>
      <c r="O25" s="197">
        <f t="shared" si="18"/>
        <v>0.002663</v>
      </c>
      <c r="P25" s="194">
        <v>102</v>
      </c>
      <c r="Q25" s="194">
        <v>118.54</v>
      </c>
      <c r="R25" s="198">
        <f t="shared" si="19"/>
        <v>27</v>
      </c>
      <c r="S25" s="262"/>
      <c r="T25" s="192">
        <f t="shared" si="20"/>
        <v>200.39</v>
      </c>
      <c r="U25" s="188">
        <f t="shared" si="21"/>
        <v>7.42</v>
      </c>
      <c r="V25" s="199" t="s">
        <v>28</v>
      </c>
      <c r="W25" s="200">
        <v>15.6</v>
      </c>
      <c r="X25" s="201">
        <f t="shared" si="1"/>
        <v>5123.98</v>
      </c>
      <c r="Y25" s="259">
        <f t="shared" si="22"/>
        <v>18.568</v>
      </c>
      <c r="Z25" s="259">
        <f t="shared" si="2"/>
        <v>0</v>
      </c>
      <c r="AA25" s="259">
        <v>18.568</v>
      </c>
      <c r="AB25" s="201">
        <v>1280.5</v>
      </c>
      <c r="AC25" s="193">
        <f t="shared" si="23"/>
        <v>23776.32</v>
      </c>
      <c r="AD25" s="193">
        <f t="shared" si="24"/>
        <v>28900.3</v>
      </c>
      <c r="AE25" s="202">
        <f t="shared" si="25"/>
        <v>87.99</v>
      </c>
      <c r="AF25" s="203">
        <f t="shared" si="3"/>
        <v>87.99</v>
      </c>
      <c r="AG25" s="204">
        <v>1590.78</v>
      </c>
      <c r="AH25" s="205">
        <f t="shared" si="26"/>
        <v>0</v>
      </c>
      <c r="AI25" s="205">
        <f t="shared" si="4"/>
        <v>0</v>
      </c>
      <c r="AJ25" s="206">
        <f t="shared" si="27"/>
        <v>0</v>
      </c>
      <c r="AK25" s="196"/>
      <c r="AL25" s="175"/>
      <c r="AM25" s="207">
        <f t="shared" si="28"/>
        <v>0</v>
      </c>
      <c r="AN25" s="207">
        <f t="shared" si="5"/>
        <v>0</v>
      </c>
      <c r="AO25" s="208">
        <v>100</v>
      </c>
      <c r="AP25" s="208">
        <f t="shared" si="29"/>
        <v>91.84784</v>
      </c>
      <c r="AQ25" s="209">
        <f t="shared" si="6"/>
        <v>8.15216</v>
      </c>
      <c r="AR25" s="210">
        <f t="shared" si="7"/>
        <v>0</v>
      </c>
      <c r="AS25" s="210">
        <f t="shared" si="8"/>
        <v>0</v>
      </c>
      <c r="AT25" s="211">
        <f t="shared" si="9"/>
        <v>0</v>
      </c>
      <c r="AU25" s="212">
        <f t="shared" si="10"/>
        <v>0</v>
      </c>
      <c r="AV25" s="212">
        <f t="shared" si="11"/>
        <v>0</v>
      </c>
      <c r="AW25" s="199" t="s">
        <v>28</v>
      </c>
      <c r="AX25" s="213"/>
      <c r="AY25" s="205">
        <v>1280.5</v>
      </c>
      <c r="AZ25" s="205">
        <f t="shared" si="33"/>
        <v>0</v>
      </c>
      <c r="BA25" s="205">
        <f t="shared" si="12"/>
        <v>0</v>
      </c>
      <c r="BB25" s="207">
        <f t="shared" si="30"/>
        <v>18.568</v>
      </c>
      <c r="BC25" s="207">
        <f t="shared" si="31"/>
        <v>0</v>
      </c>
      <c r="BD25" s="207">
        <f t="shared" si="32"/>
        <v>18.568</v>
      </c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</row>
    <row r="26" spans="1:73" s="165" customFormat="1" ht="15.75">
      <c r="A26" s="249">
        <v>18</v>
      </c>
      <c r="B26" s="190" t="s">
        <v>29</v>
      </c>
      <c r="C26" s="191">
        <v>3530.8</v>
      </c>
      <c r="D26" s="223"/>
      <c r="E26" s="226">
        <f t="shared" si="13"/>
        <v>3530.8</v>
      </c>
      <c r="F26" s="255">
        <v>252.04</v>
      </c>
      <c r="G26" s="192">
        <f t="shared" si="14"/>
        <v>257.58</v>
      </c>
      <c r="H26" s="193">
        <f t="shared" si="0"/>
        <v>0</v>
      </c>
      <c r="I26" s="193">
        <f t="shared" si="15"/>
        <v>257.58</v>
      </c>
      <c r="J26" s="194">
        <v>147</v>
      </c>
      <c r="K26" s="195">
        <v>0.03</v>
      </c>
      <c r="L26" s="196">
        <v>309.6</v>
      </c>
      <c r="M26" s="195">
        <f t="shared" si="16"/>
        <v>3840.4</v>
      </c>
      <c r="N26" s="195">
        <f t="shared" si="17"/>
        <v>9.29</v>
      </c>
      <c r="O26" s="197">
        <f t="shared" si="18"/>
        <v>0.002631</v>
      </c>
      <c r="P26" s="194">
        <v>130</v>
      </c>
      <c r="Q26" s="194">
        <v>174.47</v>
      </c>
      <c r="R26" s="198">
        <f t="shared" si="19"/>
        <v>17</v>
      </c>
      <c r="S26" s="262"/>
      <c r="T26" s="192">
        <f t="shared" si="20"/>
        <v>73.82</v>
      </c>
      <c r="U26" s="188">
        <f t="shared" si="21"/>
        <v>4.34</v>
      </c>
      <c r="V26" s="199" t="s">
        <v>29</v>
      </c>
      <c r="W26" s="200">
        <v>15.6</v>
      </c>
      <c r="X26" s="201">
        <f t="shared" si="1"/>
        <v>4018.25</v>
      </c>
      <c r="Y26" s="259">
        <f t="shared" si="22"/>
        <v>16.284</v>
      </c>
      <c r="Z26" s="259">
        <f t="shared" si="2"/>
        <v>0</v>
      </c>
      <c r="AA26" s="259">
        <v>16.284</v>
      </c>
      <c r="AB26" s="201">
        <v>1280.5</v>
      </c>
      <c r="AC26" s="193">
        <f t="shared" si="23"/>
        <v>20851.66</v>
      </c>
      <c r="AD26" s="193">
        <f t="shared" si="24"/>
        <v>24869.91</v>
      </c>
      <c r="AE26" s="202">
        <f t="shared" si="25"/>
        <v>96.55</v>
      </c>
      <c r="AF26" s="203">
        <f t="shared" si="3"/>
        <v>96.55</v>
      </c>
      <c r="AG26" s="204">
        <v>1590.78</v>
      </c>
      <c r="AH26" s="205">
        <f t="shared" si="26"/>
        <v>0</v>
      </c>
      <c r="AI26" s="205">
        <f t="shared" si="4"/>
        <v>0</v>
      </c>
      <c r="AJ26" s="206">
        <f t="shared" si="27"/>
        <v>0</v>
      </c>
      <c r="AK26" s="196"/>
      <c r="AL26" s="175"/>
      <c r="AM26" s="207">
        <f t="shared" si="28"/>
        <v>0</v>
      </c>
      <c r="AN26" s="207">
        <f t="shared" si="5"/>
        <v>0</v>
      </c>
      <c r="AO26" s="208">
        <v>100</v>
      </c>
      <c r="AP26" s="208">
        <f t="shared" si="29"/>
        <v>91.93834</v>
      </c>
      <c r="AQ26" s="209">
        <f t="shared" si="6"/>
        <v>8.06166</v>
      </c>
      <c r="AR26" s="210">
        <f t="shared" si="7"/>
        <v>0</v>
      </c>
      <c r="AS26" s="210">
        <f t="shared" si="8"/>
        <v>0</v>
      </c>
      <c r="AT26" s="211">
        <f t="shared" si="9"/>
        <v>0</v>
      </c>
      <c r="AU26" s="212">
        <f t="shared" si="10"/>
        <v>0</v>
      </c>
      <c r="AV26" s="212">
        <f t="shared" si="11"/>
        <v>0</v>
      </c>
      <c r="AW26" s="199" t="s">
        <v>29</v>
      </c>
      <c r="AX26" s="213"/>
      <c r="AY26" s="205">
        <v>1280.5</v>
      </c>
      <c r="AZ26" s="205">
        <f t="shared" si="33"/>
        <v>0</v>
      </c>
      <c r="BA26" s="205">
        <f t="shared" si="12"/>
        <v>0</v>
      </c>
      <c r="BB26" s="207">
        <f t="shared" si="30"/>
        <v>16.284</v>
      </c>
      <c r="BC26" s="207">
        <f t="shared" si="31"/>
        <v>0</v>
      </c>
      <c r="BD26" s="207">
        <f t="shared" si="32"/>
        <v>16.284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</row>
    <row r="27" spans="1:73" s="165" customFormat="1" ht="15.75">
      <c r="A27" s="249">
        <v>19</v>
      </c>
      <c r="B27" s="190" t="s">
        <v>30</v>
      </c>
      <c r="C27" s="191">
        <v>3455.8</v>
      </c>
      <c r="D27" s="223"/>
      <c r="E27" s="226">
        <f t="shared" si="13"/>
        <v>3455.8</v>
      </c>
      <c r="F27" s="255">
        <v>290.52</v>
      </c>
      <c r="G27" s="192">
        <f t="shared" si="14"/>
        <v>296.91</v>
      </c>
      <c r="H27" s="193">
        <f t="shared" si="0"/>
        <v>0</v>
      </c>
      <c r="I27" s="193">
        <f t="shared" si="15"/>
        <v>296.91</v>
      </c>
      <c r="J27" s="194">
        <v>140</v>
      </c>
      <c r="K27" s="195">
        <v>0.03</v>
      </c>
      <c r="L27" s="196">
        <v>305.6</v>
      </c>
      <c r="M27" s="195">
        <f t="shared" si="16"/>
        <v>3761.4</v>
      </c>
      <c r="N27" s="195">
        <f t="shared" si="17"/>
        <v>9.17</v>
      </c>
      <c r="O27" s="197">
        <f t="shared" si="18"/>
        <v>0.002654</v>
      </c>
      <c r="P27" s="194">
        <v>111</v>
      </c>
      <c r="Q27" s="194">
        <v>139.87</v>
      </c>
      <c r="R27" s="198">
        <f t="shared" si="19"/>
        <v>29</v>
      </c>
      <c r="S27" s="262"/>
      <c r="T27" s="192">
        <f t="shared" si="20"/>
        <v>147.87</v>
      </c>
      <c r="U27" s="188">
        <f t="shared" si="21"/>
        <v>5.1</v>
      </c>
      <c r="V27" s="199" t="s">
        <v>30</v>
      </c>
      <c r="W27" s="200">
        <v>15.6</v>
      </c>
      <c r="X27" s="201">
        <f t="shared" si="1"/>
        <v>4631.8</v>
      </c>
      <c r="Y27" s="259">
        <f t="shared" si="22"/>
        <v>16.148</v>
      </c>
      <c r="Z27" s="259">
        <f t="shared" si="2"/>
        <v>0</v>
      </c>
      <c r="AA27" s="259">
        <v>16.148</v>
      </c>
      <c r="AB27" s="201">
        <v>1280.5</v>
      </c>
      <c r="AC27" s="193">
        <f t="shared" si="23"/>
        <v>20677.51</v>
      </c>
      <c r="AD27" s="193">
        <f t="shared" si="24"/>
        <v>25309.31</v>
      </c>
      <c r="AE27" s="202">
        <f>(AA27*AB27+G27*W27)/G27</f>
        <v>85.24</v>
      </c>
      <c r="AF27" s="203">
        <f t="shared" si="3"/>
        <v>85.24</v>
      </c>
      <c r="AG27" s="204">
        <v>1590.78</v>
      </c>
      <c r="AH27" s="205">
        <f t="shared" si="26"/>
        <v>0</v>
      </c>
      <c r="AI27" s="205">
        <f t="shared" si="4"/>
        <v>0</v>
      </c>
      <c r="AJ27" s="206">
        <f t="shared" si="27"/>
        <v>0</v>
      </c>
      <c r="AK27" s="196"/>
      <c r="AL27" s="175"/>
      <c r="AM27" s="207">
        <f t="shared" si="28"/>
        <v>0</v>
      </c>
      <c r="AN27" s="207">
        <f t="shared" si="5"/>
        <v>0</v>
      </c>
      <c r="AO27" s="208">
        <v>100</v>
      </c>
      <c r="AP27" s="208">
        <f t="shared" si="29"/>
        <v>91.87537</v>
      </c>
      <c r="AQ27" s="209">
        <f t="shared" si="6"/>
        <v>8.12463</v>
      </c>
      <c r="AR27" s="210">
        <f t="shared" si="7"/>
        <v>0</v>
      </c>
      <c r="AS27" s="210">
        <f t="shared" si="8"/>
        <v>0</v>
      </c>
      <c r="AT27" s="211">
        <f t="shared" si="9"/>
        <v>0</v>
      </c>
      <c r="AU27" s="212">
        <f t="shared" si="10"/>
        <v>0</v>
      </c>
      <c r="AV27" s="212">
        <f t="shared" si="11"/>
        <v>0</v>
      </c>
      <c r="AW27" s="199" t="s">
        <v>30</v>
      </c>
      <c r="AX27" s="213"/>
      <c r="AY27" s="205">
        <v>1280.5</v>
      </c>
      <c r="AZ27" s="205">
        <f t="shared" si="33"/>
        <v>0</v>
      </c>
      <c r="BA27" s="205">
        <f t="shared" si="12"/>
        <v>0</v>
      </c>
      <c r="BB27" s="207">
        <f t="shared" si="30"/>
        <v>16.148</v>
      </c>
      <c r="BC27" s="207">
        <f t="shared" si="31"/>
        <v>0</v>
      </c>
      <c r="BD27" s="207">
        <f t="shared" si="32"/>
        <v>16.148</v>
      </c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</row>
    <row r="28" spans="1:73" s="165" customFormat="1" ht="15.75">
      <c r="A28" s="249">
        <v>20</v>
      </c>
      <c r="B28" s="190" t="s">
        <v>31</v>
      </c>
      <c r="C28" s="191">
        <v>3512.4</v>
      </c>
      <c r="D28" s="223"/>
      <c r="E28" s="226">
        <f t="shared" si="13"/>
        <v>3512.4</v>
      </c>
      <c r="F28" s="255">
        <v>175.04</v>
      </c>
      <c r="G28" s="192">
        <f t="shared" si="14"/>
        <v>178.89</v>
      </c>
      <c r="H28" s="193">
        <f t="shared" si="0"/>
        <v>0</v>
      </c>
      <c r="I28" s="193">
        <f t="shared" si="15"/>
        <v>178.89</v>
      </c>
      <c r="J28" s="194">
        <v>139</v>
      </c>
      <c r="K28" s="195">
        <v>0.03</v>
      </c>
      <c r="L28" s="196">
        <v>266.4</v>
      </c>
      <c r="M28" s="195">
        <f t="shared" si="16"/>
        <v>3778.8</v>
      </c>
      <c r="N28" s="195">
        <v>0</v>
      </c>
      <c r="O28" s="197">
        <f t="shared" si="18"/>
        <v>0</v>
      </c>
      <c r="P28" s="194">
        <v>122</v>
      </c>
      <c r="Q28" s="194">
        <v>176.59</v>
      </c>
      <c r="R28" s="198">
        <f t="shared" si="19"/>
        <v>17</v>
      </c>
      <c r="S28" s="262"/>
      <c r="T28" s="192">
        <f t="shared" si="20"/>
        <v>2.3</v>
      </c>
      <c r="U28" s="188">
        <f t="shared" si="21"/>
        <v>0.14</v>
      </c>
      <c r="V28" s="199" t="s">
        <v>31</v>
      </c>
      <c r="W28" s="200">
        <v>15.6</v>
      </c>
      <c r="X28" s="201">
        <f t="shared" si="1"/>
        <v>2790.68</v>
      </c>
      <c r="Y28" s="259">
        <f t="shared" si="22"/>
        <v>10.057</v>
      </c>
      <c r="Z28" s="259">
        <f t="shared" si="2"/>
        <v>0</v>
      </c>
      <c r="AA28" s="259">
        <v>10.057</v>
      </c>
      <c r="AB28" s="201">
        <v>1280.5</v>
      </c>
      <c r="AC28" s="193">
        <f t="shared" si="23"/>
        <v>12877.99</v>
      </c>
      <c r="AD28" s="193">
        <f t="shared" si="24"/>
        <v>15668.67</v>
      </c>
      <c r="AE28" s="202">
        <f t="shared" si="25"/>
        <v>87.59</v>
      </c>
      <c r="AF28" s="203">
        <f t="shared" si="3"/>
        <v>87.59</v>
      </c>
      <c r="AG28" s="204">
        <v>1590.78</v>
      </c>
      <c r="AH28" s="205">
        <f t="shared" si="26"/>
        <v>0</v>
      </c>
      <c r="AI28" s="205">
        <f t="shared" si="4"/>
        <v>0</v>
      </c>
      <c r="AJ28" s="206">
        <f t="shared" si="27"/>
        <v>0</v>
      </c>
      <c r="AK28" s="196"/>
      <c r="AL28" s="175"/>
      <c r="AM28" s="207">
        <f t="shared" si="28"/>
        <v>0</v>
      </c>
      <c r="AN28" s="207">
        <f t="shared" si="5"/>
        <v>0</v>
      </c>
      <c r="AO28" s="208">
        <v>100</v>
      </c>
      <c r="AP28" s="208">
        <f t="shared" si="29"/>
        <v>92.95014</v>
      </c>
      <c r="AQ28" s="209">
        <f t="shared" si="6"/>
        <v>7.04986</v>
      </c>
      <c r="AR28" s="210">
        <f t="shared" si="7"/>
        <v>0</v>
      </c>
      <c r="AS28" s="210">
        <f t="shared" si="8"/>
        <v>0</v>
      </c>
      <c r="AT28" s="211">
        <f t="shared" si="9"/>
        <v>0</v>
      </c>
      <c r="AU28" s="212">
        <f t="shared" si="10"/>
        <v>0</v>
      </c>
      <c r="AV28" s="212">
        <f t="shared" si="11"/>
        <v>0</v>
      </c>
      <c r="AW28" s="199" t="s">
        <v>31</v>
      </c>
      <c r="AX28" s="213"/>
      <c r="AY28" s="205">
        <v>1280.5</v>
      </c>
      <c r="AZ28" s="205">
        <f t="shared" si="33"/>
        <v>0</v>
      </c>
      <c r="BA28" s="205">
        <f t="shared" si="12"/>
        <v>0</v>
      </c>
      <c r="BB28" s="207">
        <f t="shared" si="30"/>
        <v>10.057</v>
      </c>
      <c r="BC28" s="207">
        <f t="shared" si="31"/>
        <v>0</v>
      </c>
      <c r="BD28" s="207">
        <f t="shared" si="32"/>
        <v>10.057</v>
      </c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</row>
    <row r="29" spans="1:73" s="165" customFormat="1" ht="15.75">
      <c r="A29" s="249">
        <v>21</v>
      </c>
      <c r="B29" s="190" t="s">
        <v>32</v>
      </c>
      <c r="C29" s="191">
        <v>3547.4</v>
      </c>
      <c r="D29" s="223">
        <v>62.1</v>
      </c>
      <c r="E29" s="226">
        <f t="shared" si="13"/>
        <v>3609.5</v>
      </c>
      <c r="F29" s="255">
        <v>283.38</v>
      </c>
      <c r="G29" s="192">
        <f t="shared" si="14"/>
        <v>289.61</v>
      </c>
      <c r="H29" s="193">
        <f t="shared" si="0"/>
        <v>1.61</v>
      </c>
      <c r="I29" s="193">
        <f t="shared" si="15"/>
        <v>288</v>
      </c>
      <c r="J29" s="194">
        <v>158</v>
      </c>
      <c r="K29" s="195">
        <v>0.03</v>
      </c>
      <c r="L29" s="196">
        <v>296</v>
      </c>
      <c r="M29" s="195">
        <f t="shared" si="16"/>
        <v>3905.5</v>
      </c>
      <c r="N29" s="195">
        <f t="shared" si="17"/>
        <v>8.88</v>
      </c>
      <c r="O29" s="197">
        <f t="shared" si="18"/>
        <v>0.00246</v>
      </c>
      <c r="P29" s="194">
        <v>112</v>
      </c>
      <c r="Q29" s="194">
        <v>123.13</v>
      </c>
      <c r="R29" s="198">
        <f t="shared" si="19"/>
        <v>46</v>
      </c>
      <c r="S29" s="262">
        <v>1.457</v>
      </c>
      <c r="T29" s="192">
        <f t="shared" si="20"/>
        <v>156.14</v>
      </c>
      <c r="U29" s="188">
        <f t="shared" si="21"/>
        <v>3.39</v>
      </c>
      <c r="V29" s="199" t="s">
        <v>32</v>
      </c>
      <c r="W29" s="200">
        <v>15.6</v>
      </c>
      <c r="X29" s="201">
        <f t="shared" si="1"/>
        <v>4492.8</v>
      </c>
      <c r="Y29" s="259">
        <f t="shared" si="22"/>
        <v>15.225</v>
      </c>
      <c r="Z29" s="259">
        <f t="shared" si="2"/>
        <v>0.085</v>
      </c>
      <c r="AA29" s="259">
        <v>15.31</v>
      </c>
      <c r="AB29" s="201">
        <v>1280.5</v>
      </c>
      <c r="AC29" s="193">
        <f t="shared" si="23"/>
        <v>19495.61</v>
      </c>
      <c r="AD29" s="193">
        <f t="shared" si="24"/>
        <v>23988.41</v>
      </c>
      <c r="AE29" s="202">
        <f t="shared" si="25"/>
        <v>83.29</v>
      </c>
      <c r="AF29" s="203">
        <f t="shared" si="3"/>
        <v>83.29</v>
      </c>
      <c r="AG29" s="204">
        <v>1590.78</v>
      </c>
      <c r="AH29" s="205">
        <f t="shared" si="26"/>
        <v>135.22</v>
      </c>
      <c r="AI29" s="205">
        <f t="shared" si="4"/>
        <v>25.12</v>
      </c>
      <c r="AJ29" s="206">
        <f t="shared" si="27"/>
        <v>160.34</v>
      </c>
      <c r="AK29" s="196">
        <f>AJ29/H29</f>
        <v>99.59</v>
      </c>
      <c r="AL29" s="207"/>
      <c r="AM29" s="207">
        <f t="shared" si="28"/>
        <v>0</v>
      </c>
      <c r="AN29" s="207">
        <f t="shared" si="5"/>
        <v>0</v>
      </c>
      <c r="AO29" s="208">
        <v>100</v>
      </c>
      <c r="AP29" s="208">
        <f t="shared" si="29"/>
        <v>92.42094</v>
      </c>
      <c r="AQ29" s="209">
        <f t="shared" si="6"/>
        <v>7.57906</v>
      </c>
      <c r="AR29" s="210">
        <f t="shared" si="7"/>
        <v>0</v>
      </c>
      <c r="AS29" s="210">
        <f t="shared" si="8"/>
        <v>0</v>
      </c>
      <c r="AT29" s="211">
        <f t="shared" si="9"/>
        <v>0</v>
      </c>
      <c r="AU29" s="212">
        <f t="shared" si="10"/>
        <v>0</v>
      </c>
      <c r="AV29" s="212">
        <f t="shared" si="11"/>
        <v>0</v>
      </c>
      <c r="AW29" s="199" t="s">
        <v>32</v>
      </c>
      <c r="AX29" s="213"/>
      <c r="AY29" s="205">
        <v>1280.5</v>
      </c>
      <c r="AZ29" s="205">
        <f t="shared" si="33"/>
        <v>0</v>
      </c>
      <c r="BA29" s="205">
        <f t="shared" si="12"/>
        <v>0</v>
      </c>
      <c r="BB29" s="207">
        <f t="shared" si="30"/>
        <v>15.225</v>
      </c>
      <c r="BC29" s="207">
        <f t="shared" si="31"/>
        <v>0.085</v>
      </c>
      <c r="BD29" s="207">
        <f t="shared" si="32"/>
        <v>15.31</v>
      </c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</row>
    <row r="30" spans="1:73" s="165" customFormat="1" ht="15.75">
      <c r="A30" s="249">
        <v>22</v>
      </c>
      <c r="B30" s="190" t="s">
        <v>33</v>
      </c>
      <c r="C30" s="265">
        <v>6222</v>
      </c>
      <c r="D30" s="223"/>
      <c r="E30" s="226">
        <f t="shared" si="13"/>
        <v>6222</v>
      </c>
      <c r="F30" s="255">
        <v>391.15</v>
      </c>
      <c r="G30" s="192">
        <f t="shared" si="14"/>
        <v>399.76</v>
      </c>
      <c r="H30" s="193">
        <f t="shared" si="0"/>
        <v>0</v>
      </c>
      <c r="I30" s="193">
        <f t="shared" si="15"/>
        <v>399.76</v>
      </c>
      <c r="J30" s="194">
        <v>260</v>
      </c>
      <c r="K30" s="195">
        <v>0.03</v>
      </c>
      <c r="L30" s="196">
        <v>622.8</v>
      </c>
      <c r="M30" s="195">
        <f t="shared" si="16"/>
        <v>6844.8</v>
      </c>
      <c r="N30" s="195">
        <f t="shared" si="17"/>
        <v>18.68</v>
      </c>
      <c r="O30" s="197">
        <f t="shared" si="18"/>
        <v>0.003002</v>
      </c>
      <c r="P30" s="194">
        <v>226</v>
      </c>
      <c r="Q30" s="194">
        <v>257.28</v>
      </c>
      <c r="R30" s="198">
        <f t="shared" si="19"/>
        <v>34</v>
      </c>
      <c r="S30" s="262"/>
      <c r="T30" s="192">
        <f t="shared" si="20"/>
        <v>123.8</v>
      </c>
      <c r="U30" s="188">
        <f t="shared" si="21"/>
        <v>3.64</v>
      </c>
      <c r="V30" s="199" t="s">
        <v>33</v>
      </c>
      <c r="W30" s="200">
        <v>15.6</v>
      </c>
      <c r="X30" s="201">
        <f t="shared" si="1"/>
        <v>6236.26</v>
      </c>
      <c r="Y30" s="259">
        <f t="shared" si="22"/>
        <v>22.139</v>
      </c>
      <c r="Z30" s="259">
        <f t="shared" si="2"/>
        <v>0</v>
      </c>
      <c r="AA30" s="259">
        <v>22.139</v>
      </c>
      <c r="AB30" s="201">
        <v>1280.5</v>
      </c>
      <c r="AC30" s="193">
        <f t="shared" si="23"/>
        <v>28348.99</v>
      </c>
      <c r="AD30" s="193">
        <f t="shared" si="24"/>
        <v>34585.25</v>
      </c>
      <c r="AE30" s="202">
        <f t="shared" si="25"/>
        <v>86.52</v>
      </c>
      <c r="AF30" s="203">
        <f t="shared" si="3"/>
        <v>86.52</v>
      </c>
      <c r="AG30" s="204">
        <v>1590.78</v>
      </c>
      <c r="AH30" s="205">
        <f t="shared" si="26"/>
        <v>0</v>
      </c>
      <c r="AI30" s="205">
        <f t="shared" si="4"/>
        <v>0</v>
      </c>
      <c r="AJ30" s="206">
        <f t="shared" si="27"/>
        <v>0</v>
      </c>
      <c r="AK30" s="196"/>
      <c r="AL30" s="175"/>
      <c r="AM30" s="207">
        <f t="shared" si="28"/>
        <v>0</v>
      </c>
      <c r="AN30" s="207">
        <f t="shared" si="5"/>
        <v>0</v>
      </c>
      <c r="AO30" s="208">
        <v>100</v>
      </c>
      <c r="AP30" s="208">
        <f t="shared" si="29"/>
        <v>90.90112</v>
      </c>
      <c r="AQ30" s="209">
        <f t="shared" si="6"/>
        <v>9.09888</v>
      </c>
      <c r="AR30" s="210">
        <f t="shared" si="7"/>
        <v>0</v>
      </c>
      <c r="AS30" s="210">
        <f t="shared" si="8"/>
        <v>0</v>
      </c>
      <c r="AT30" s="211">
        <f t="shared" si="9"/>
        <v>0</v>
      </c>
      <c r="AU30" s="212">
        <f t="shared" si="10"/>
        <v>0</v>
      </c>
      <c r="AV30" s="212">
        <f t="shared" si="11"/>
        <v>0</v>
      </c>
      <c r="AW30" s="199" t="s">
        <v>33</v>
      </c>
      <c r="AX30" s="213"/>
      <c r="AY30" s="205">
        <v>1280.5</v>
      </c>
      <c r="AZ30" s="205">
        <f t="shared" si="33"/>
        <v>0</v>
      </c>
      <c r="BA30" s="205">
        <f t="shared" si="12"/>
        <v>0</v>
      </c>
      <c r="BB30" s="207">
        <f t="shared" si="30"/>
        <v>22.139</v>
      </c>
      <c r="BC30" s="207">
        <f t="shared" si="31"/>
        <v>0</v>
      </c>
      <c r="BD30" s="207">
        <f t="shared" si="32"/>
        <v>22.139</v>
      </c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</row>
    <row r="31" spans="1:73" s="165" customFormat="1" ht="15.75">
      <c r="A31" s="249">
        <v>23</v>
      </c>
      <c r="B31" s="190" t="s">
        <v>34</v>
      </c>
      <c r="C31" s="191">
        <v>6020.5</v>
      </c>
      <c r="D31" s="223">
        <v>116.2</v>
      </c>
      <c r="E31" s="226">
        <f t="shared" si="13"/>
        <v>6136.7</v>
      </c>
      <c r="F31" s="255">
        <v>406.12</v>
      </c>
      <c r="G31" s="192">
        <f t="shared" si="14"/>
        <v>415.05</v>
      </c>
      <c r="H31" s="193">
        <f t="shared" si="0"/>
        <v>0.52</v>
      </c>
      <c r="I31" s="193">
        <f t="shared" si="15"/>
        <v>414.53</v>
      </c>
      <c r="J31" s="194">
        <v>264</v>
      </c>
      <c r="K31" s="195">
        <v>0.03</v>
      </c>
      <c r="L31" s="196">
        <v>595.8</v>
      </c>
      <c r="M31" s="195">
        <f t="shared" si="16"/>
        <v>6732.5</v>
      </c>
      <c r="N31" s="195">
        <f t="shared" si="17"/>
        <v>17.87</v>
      </c>
      <c r="O31" s="197">
        <f t="shared" si="18"/>
        <v>0.002912</v>
      </c>
      <c r="P31" s="194">
        <v>176</v>
      </c>
      <c r="Q31" s="194">
        <v>208.24</v>
      </c>
      <c r="R31" s="198">
        <f t="shared" si="19"/>
        <v>88</v>
      </c>
      <c r="S31" s="262">
        <v>0.182</v>
      </c>
      <c r="T31" s="192">
        <f t="shared" si="20"/>
        <v>188.76</v>
      </c>
      <c r="U31" s="188">
        <f t="shared" si="21"/>
        <v>2.15</v>
      </c>
      <c r="V31" s="199" t="s">
        <v>34</v>
      </c>
      <c r="W31" s="200">
        <v>15.6</v>
      </c>
      <c r="X31" s="201">
        <f t="shared" si="1"/>
        <v>6466.67</v>
      </c>
      <c r="Y31" s="259">
        <f t="shared" si="22"/>
        <v>23.553</v>
      </c>
      <c r="Z31" s="259">
        <f t="shared" si="2"/>
        <v>0.03</v>
      </c>
      <c r="AA31" s="259">
        <v>23.583</v>
      </c>
      <c r="AB31" s="201">
        <v>1280.5</v>
      </c>
      <c r="AC31" s="193">
        <f t="shared" si="23"/>
        <v>30159.62</v>
      </c>
      <c r="AD31" s="193">
        <f t="shared" si="24"/>
        <v>36626.29</v>
      </c>
      <c r="AE31" s="202">
        <f t="shared" si="25"/>
        <v>88.36</v>
      </c>
      <c r="AF31" s="203">
        <f t="shared" si="3"/>
        <v>88.36</v>
      </c>
      <c r="AG31" s="204">
        <v>1590.78</v>
      </c>
      <c r="AH31" s="205">
        <f t="shared" si="26"/>
        <v>47.72</v>
      </c>
      <c r="AI31" s="205">
        <f t="shared" si="4"/>
        <v>8.11</v>
      </c>
      <c r="AJ31" s="206">
        <f t="shared" si="27"/>
        <v>55.83</v>
      </c>
      <c r="AK31" s="196">
        <f>AJ31/H31</f>
        <v>107.37</v>
      </c>
      <c r="AL31" s="175"/>
      <c r="AM31" s="207">
        <f t="shared" si="28"/>
        <v>0</v>
      </c>
      <c r="AN31" s="207">
        <f t="shared" si="5"/>
        <v>0</v>
      </c>
      <c r="AO31" s="208">
        <v>100</v>
      </c>
      <c r="AP31" s="208">
        <f t="shared" si="29"/>
        <v>91.15039</v>
      </c>
      <c r="AQ31" s="209">
        <f t="shared" si="6"/>
        <v>8.84961</v>
      </c>
      <c r="AR31" s="210">
        <f t="shared" si="7"/>
        <v>0</v>
      </c>
      <c r="AS31" s="210">
        <f t="shared" si="8"/>
        <v>0</v>
      </c>
      <c r="AT31" s="211">
        <f t="shared" si="9"/>
        <v>0</v>
      </c>
      <c r="AU31" s="212">
        <f t="shared" si="10"/>
        <v>0</v>
      </c>
      <c r="AV31" s="212">
        <f t="shared" si="11"/>
        <v>0</v>
      </c>
      <c r="AW31" s="199" t="s">
        <v>34</v>
      </c>
      <c r="AX31" s="213"/>
      <c r="AY31" s="205">
        <v>1280.5</v>
      </c>
      <c r="AZ31" s="205">
        <f t="shared" si="33"/>
        <v>0</v>
      </c>
      <c r="BA31" s="205">
        <f t="shared" si="12"/>
        <v>0</v>
      </c>
      <c r="BB31" s="207">
        <f t="shared" si="30"/>
        <v>23.553</v>
      </c>
      <c r="BC31" s="207">
        <f t="shared" si="31"/>
        <v>0.03</v>
      </c>
      <c r="BD31" s="207">
        <f t="shared" si="32"/>
        <v>23.583</v>
      </c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</row>
    <row r="32" spans="1:73" s="165" customFormat="1" ht="15.75">
      <c r="A32" s="249">
        <v>24</v>
      </c>
      <c r="B32" s="190" t="s">
        <v>35</v>
      </c>
      <c r="C32" s="191">
        <v>3278</v>
      </c>
      <c r="D32" s="223">
        <v>196</v>
      </c>
      <c r="E32" s="226">
        <f t="shared" si="13"/>
        <v>3474</v>
      </c>
      <c r="F32" s="255">
        <v>309.7</v>
      </c>
      <c r="G32" s="192">
        <f t="shared" si="14"/>
        <v>316.51</v>
      </c>
      <c r="H32" s="193">
        <f t="shared" si="0"/>
        <v>1.89</v>
      </c>
      <c r="I32" s="193">
        <f t="shared" si="15"/>
        <v>314.62</v>
      </c>
      <c r="J32" s="194">
        <v>163</v>
      </c>
      <c r="K32" s="195">
        <v>0.03</v>
      </c>
      <c r="L32" s="196">
        <v>308.2</v>
      </c>
      <c r="M32" s="195">
        <f t="shared" si="16"/>
        <v>3782.2</v>
      </c>
      <c r="N32" s="195">
        <f t="shared" si="17"/>
        <v>9.25</v>
      </c>
      <c r="O32" s="197">
        <f t="shared" si="18"/>
        <v>0.002663</v>
      </c>
      <c r="P32" s="194">
        <v>143</v>
      </c>
      <c r="Q32" s="194">
        <v>243.99</v>
      </c>
      <c r="R32" s="198">
        <f t="shared" si="19"/>
        <v>20</v>
      </c>
      <c r="S32" s="262">
        <v>1.372</v>
      </c>
      <c r="T32" s="192">
        <f t="shared" si="20"/>
        <v>61.9</v>
      </c>
      <c r="U32" s="188">
        <f t="shared" si="21"/>
        <v>3.1</v>
      </c>
      <c r="V32" s="199" t="s">
        <v>35</v>
      </c>
      <c r="W32" s="200">
        <v>15.6</v>
      </c>
      <c r="X32" s="201">
        <f t="shared" si="1"/>
        <v>4908.07</v>
      </c>
      <c r="Y32" s="259">
        <f t="shared" si="22"/>
        <v>12.25</v>
      </c>
      <c r="Z32" s="259">
        <f t="shared" si="2"/>
        <v>0.074</v>
      </c>
      <c r="AA32" s="259">
        <v>12.324</v>
      </c>
      <c r="AB32" s="201">
        <v>1280.5</v>
      </c>
      <c r="AC32" s="193">
        <f t="shared" si="23"/>
        <v>15686.13</v>
      </c>
      <c r="AD32" s="193">
        <f t="shared" si="24"/>
        <v>20594.2</v>
      </c>
      <c r="AE32" s="202">
        <f t="shared" si="25"/>
        <v>65.46</v>
      </c>
      <c r="AF32" s="203">
        <f t="shared" si="3"/>
        <v>65.46</v>
      </c>
      <c r="AG32" s="204">
        <v>1590.78</v>
      </c>
      <c r="AH32" s="205">
        <f t="shared" si="26"/>
        <v>117.72</v>
      </c>
      <c r="AI32" s="205">
        <f t="shared" si="4"/>
        <v>29.48</v>
      </c>
      <c r="AJ32" s="206">
        <f t="shared" si="27"/>
        <v>147.2</v>
      </c>
      <c r="AK32" s="196">
        <f>AJ32/H32</f>
        <v>77.88</v>
      </c>
      <c r="AL32" s="175"/>
      <c r="AM32" s="207">
        <f t="shared" si="28"/>
        <v>0</v>
      </c>
      <c r="AN32" s="207">
        <f t="shared" si="5"/>
        <v>0</v>
      </c>
      <c r="AO32" s="208">
        <v>100</v>
      </c>
      <c r="AP32" s="208">
        <f t="shared" si="29"/>
        <v>91.8513</v>
      </c>
      <c r="AQ32" s="209">
        <f t="shared" si="6"/>
        <v>8.1487</v>
      </c>
      <c r="AR32" s="210">
        <f t="shared" si="7"/>
        <v>0</v>
      </c>
      <c r="AS32" s="210">
        <f t="shared" si="8"/>
        <v>0</v>
      </c>
      <c r="AT32" s="211">
        <f t="shared" si="9"/>
        <v>0</v>
      </c>
      <c r="AU32" s="212">
        <f t="shared" si="10"/>
        <v>0</v>
      </c>
      <c r="AV32" s="212">
        <f t="shared" si="11"/>
        <v>0</v>
      </c>
      <c r="AW32" s="199" t="s">
        <v>35</v>
      </c>
      <c r="AX32" s="213"/>
      <c r="AY32" s="205">
        <v>1280.5</v>
      </c>
      <c r="AZ32" s="205">
        <f t="shared" si="33"/>
        <v>0</v>
      </c>
      <c r="BA32" s="205">
        <f t="shared" si="12"/>
        <v>0</v>
      </c>
      <c r="BB32" s="207">
        <f t="shared" si="30"/>
        <v>12.25</v>
      </c>
      <c r="BC32" s="207">
        <f t="shared" si="31"/>
        <v>0.074</v>
      </c>
      <c r="BD32" s="207">
        <f t="shared" si="32"/>
        <v>12.324</v>
      </c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</row>
    <row r="33" spans="1:73" s="165" customFormat="1" ht="15.75">
      <c r="A33" s="249">
        <v>25</v>
      </c>
      <c r="B33" s="190" t="s">
        <v>36</v>
      </c>
      <c r="C33" s="191">
        <v>3238.5</v>
      </c>
      <c r="D33" s="223">
        <v>285.6</v>
      </c>
      <c r="E33" s="226">
        <f t="shared" si="13"/>
        <v>3524.1</v>
      </c>
      <c r="F33" s="255">
        <v>217.87</v>
      </c>
      <c r="G33" s="192">
        <f t="shared" si="14"/>
        <v>222.66</v>
      </c>
      <c r="H33" s="193">
        <f t="shared" si="0"/>
        <v>7.55</v>
      </c>
      <c r="I33" s="193">
        <f t="shared" si="15"/>
        <v>215.12</v>
      </c>
      <c r="J33" s="194">
        <v>138</v>
      </c>
      <c r="K33" s="195">
        <v>0.03</v>
      </c>
      <c r="L33" s="196">
        <v>298.3</v>
      </c>
      <c r="M33" s="195">
        <f t="shared" si="16"/>
        <v>3822.4</v>
      </c>
      <c r="N33" s="195">
        <f t="shared" si="17"/>
        <v>8.95</v>
      </c>
      <c r="O33" s="197">
        <f t="shared" si="18"/>
        <v>0.00254</v>
      </c>
      <c r="P33" s="194">
        <v>109</v>
      </c>
      <c r="Q33" s="194">
        <v>175.75</v>
      </c>
      <c r="R33" s="198">
        <f t="shared" si="19"/>
        <v>29</v>
      </c>
      <c r="S33" s="262">
        <v>6.825</v>
      </c>
      <c r="T33" s="192">
        <f t="shared" si="20"/>
        <v>31.14</v>
      </c>
      <c r="U33" s="188">
        <f t="shared" si="21"/>
        <v>1.07</v>
      </c>
      <c r="V33" s="199" t="s">
        <v>36</v>
      </c>
      <c r="W33" s="200">
        <v>15.6</v>
      </c>
      <c r="X33" s="201">
        <f t="shared" si="1"/>
        <v>3355.87</v>
      </c>
      <c r="Y33" s="259">
        <f t="shared" si="22"/>
        <v>12.279</v>
      </c>
      <c r="Z33" s="259">
        <v>0.43</v>
      </c>
      <c r="AA33" s="259">
        <v>12.709</v>
      </c>
      <c r="AB33" s="201">
        <v>1280.5</v>
      </c>
      <c r="AC33" s="193">
        <f t="shared" si="23"/>
        <v>15723.26</v>
      </c>
      <c r="AD33" s="193">
        <f t="shared" si="24"/>
        <v>19079.13</v>
      </c>
      <c r="AE33" s="202">
        <f t="shared" si="25"/>
        <v>88.69</v>
      </c>
      <c r="AF33" s="203">
        <f t="shared" si="3"/>
        <v>88.69</v>
      </c>
      <c r="AG33" s="204">
        <v>1590.78</v>
      </c>
      <c r="AH33" s="205">
        <f t="shared" si="26"/>
        <v>684.04</v>
      </c>
      <c r="AI33" s="205">
        <f t="shared" si="4"/>
        <v>117.78</v>
      </c>
      <c r="AJ33" s="206">
        <f t="shared" si="27"/>
        <v>801.82</v>
      </c>
      <c r="AK33" s="196">
        <f>AJ33/H33</f>
        <v>106.2</v>
      </c>
      <c r="AL33" s="175"/>
      <c r="AM33" s="207">
        <f t="shared" si="28"/>
        <v>0</v>
      </c>
      <c r="AN33" s="207">
        <f t="shared" si="5"/>
        <v>0</v>
      </c>
      <c r="AO33" s="208">
        <v>100</v>
      </c>
      <c r="AP33" s="208">
        <f t="shared" si="29"/>
        <v>92.196</v>
      </c>
      <c r="AQ33" s="209">
        <f t="shared" si="6"/>
        <v>7.804</v>
      </c>
      <c r="AR33" s="210">
        <f t="shared" si="7"/>
        <v>0</v>
      </c>
      <c r="AS33" s="210">
        <f t="shared" si="8"/>
        <v>0</v>
      </c>
      <c r="AT33" s="211">
        <f t="shared" si="9"/>
        <v>0</v>
      </c>
      <c r="AU33" s="212">
        <f t="shared" si="10"/>
        <v>0</v>
      </c>
      <c r="AV33" s="212">
        <f t="shared" si="11"/>
        <v>0</v>
      </c>
      <c r="AW33" s="199" t="s">
        <v>36</v>
      </c>
      <c r="AX33" s="213"/>
      <c r="AY33" s="205">
        <v>1280.5</v>
      </c>
      <c r="AZ33" s="205">
        <f t="shared" si="33"/>
        <v>0</v>
      </c>
      <c r="BA33" s="205">
        <f t="shared" si="12"/>
        <v>0</v>
      </c>
      <c r="BB33" s="207">
        <f t="shared" si="30"/>
        <v>12.279</v>
      </c>
      <c r="BC33" s="207">
        <f t="shared" si="31"/>
        <v>0.43</v>
      </c>
      <c r="BD33" s="207">
        <f t="shared" si="32"/>
        <v>12.709</v>
      </c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</row>
    <row r="34" spans="1:73" s="165" customFormat="1" ht="15.75">
      <c r="A34" s="249">
        <v>26</v>
      </c>
      <c r="B34" s="190" t="s">
        <v>37</v>
      </c>
      <c r="C34" s="191">
        <v>3384.5</v>
      </c>
      <c r="D34" s="223">
        <v>143.2</v>
      </c>
      <c r="E34" s="226">
        <f t="shared" si="13"/>
        <v>3527.7</v>
      </c>
      <c r="F34" s="255">
        <v>263.69</v>
      </c>
      <c r="G34" s="192">
        <f t="shared" si="14"/>
        <v>269.49</v>
      </c>
      <c r="H34" s="193">
        <f t="shared" si="0"/>
        <v>0.78</v>
      </c>
      <c r="I34" s="193">
        <f t="shared" si="15"/>
        <v>268.7</v>
      </c>
      <c r="J34" s="194">
        <v>155</v>
      </c>
      <c r="K34" s="195">
        <v>0.03</v>
      </c>
      <c r="L34" s="196">
        <v>300</v>
      </c>
      <c r="M34" s="195">
        <f t="shared" si="16"/>
        <v>3827.7</v>
      </c>
      <c r="N34" s="195">
        <f t="shared" si="17"/>
        <v>9</v>
      </c>
      <c r="O34" s="197">
        <f t="shared" si="18"/>
        <v>0.002551</v>
      </c>
      <c r="P34" s="194">
        <v>123</v>
      </c>
      <c r="Q34" s="194">
        <v>124.37</v>
      </c>
      <c r="R34" s="198">
        <f t="shared" si="19"/>
        <v>32</v>
      </c>
      <c r="S34" s="262">
        <v>0.416</v>
      </c>
      <c r="T34" s="192">
        <f t="shared" si="20"/>
        <v>135.7</v>
      </c>
      <c r="U34" s="188">
        <f t="shared" si="21"/>
        <v>4.24</v>
      </c>
      <c r="V34" s="199" t="s">
        <v>37</v>
      </c>
      <c r="W34" s="200">
        <v>15.6</v>
      </c>
      <c r="X34" s="201">
        <f t="shared" si="1"/>
        <v>4191.72</v>
      </c>
      <c r="Y34" s="259">
        <f t="shared" si="22"/>
        <v>14.66</v>
      </c>
      <c r="Z34" s="259">
        <f t="shared" si="2"/>
        <v>0.043</v>
      </c>
      <c r="AA34" s="259">
        <v>14.703</v>
      </c>
      <c r="AB34" s="201">
        <v>1280.5</v>
      </c>
      <c r="AC34" s="193">
        <f t="shared" si="23"/>
        <v>18772.13</v>
      </c>
      <c r="AD34" s="193">
        <f t="shared" si="24"/>
        <v>22963.85</v>
      </c>
      <c r="AE34" s="202">
        <f t="shared" si="25"/>
        <v>85.46</v>
      </c>
      <c r="AF34" s="203">
        <f t="shared" si="3"/>
        <v>85.46</v>
      </c>
      <c r="AG34" s="204">
        <v>1590.78</v>
      </c>
      <c r="AH34" s="205">
        <f t="shared" si="26"/>
        <v>68.4</v>
      </c>
      <c r="AI34" s="205">
        <f t="shared" si="4"/>
        <v>12.17</v>
      </c>
      <c r="AJ34" s="206">
        <f t="shared" si="27"/>
        <v>80.57</v>
      </c>
      <c r="AK34" s="196">
        <f>AJ34/H34</f>
        <v>103.29</v>
      </c>
      <c r="AL34" s="175"/>
      <c r="AM34" s="207">
        <f t="shared" si="28"/>
        <v>0</v>
      </c>
      <c r="AN34" s="207">
        <f t="shared" si="5"/>
        <v>0</v>
      </c>
      <c r="AO34" s="208">
        <v>100</v>
      </c>
      <c r="AP34" s="208">
        <f t="shared" si="29"/>
        <v>92.1624</v>
      </c>
      <c r="AQ34" s="209">
        <f t="shared" si="6"/>
        <v>7.8376</v>
      </c>
      <c r="AR34" s="210">
        <f t="shared" si="7"/>
        <v>0</v>
      </c>
      <c r="AS34" s="210">
        <f t="shared" si="8"/>
        <v>0</v>
      </c>
      <c r="AT34" s="211">
        <f t="shared" si="9"/>
        <v>0</v>
      </c>
      <c r="AU34" s="212">
        <f t="shared" si="10"/>
        <v>0</v>
      </c>
      <c r="AV34" s="212">
        <f t="shared" si="11"/>
        <v>0</v>
      </c>
      <c r="AW34" s="199" t="s">
        <v>37</v>
      </c>
      <c r="AX34" s="213"/>
      <c r="AY34" s="205">
        <v>1280.5</v>
      </c>
      <c r="AZ34" s="205">
        <f t="shared" si="33"/>
        <v>0</v>
      </c>
      <c r="BA34" s="205">
        <f t="shared" si="12"/>
        <v>0</v>
      </c>
      <c r="BB34" s="207">
        <f t="shared" si="30"/>
        <v>14.66</v>
      </c>
      <c r="BC34" s="207">
        <f t="shared" si="31"/>
        <v>0.043</v>
      </c>
      <c r="BD34" s="207">
        <f t="shared" si="32"/>
        <v>14.703</v>
      </c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</row>
    <row r="35" spans="1:73" s="165" customFormat="1" ht="15.75">
      <c r="A35" s="249">
        <v>27</v>
      </c>
      <c r="B35" s="190" t="s">
        <v>38</v>
      </c>
      <c r="C35" s="264">
        <v>3588</v>
      </c>
      <c r="D35" s="223"/>
      <c r="E35" s="226">
        <f t="shared" si="13"/>
        <v>3588</v>
      </c>
      <c r="F35" s="255">
        <v>255.09</v>
      </c>
      <c r="G35" s="192">
        <f t="shared" si="14"/>
        <v>260.7</v>
      </c>
      <c r="H35" s="193">
        <f t="shared" si="0"/>
        <v>0</v>
      </c>
      <c r="I35" s="193">
        <f t="shared" si="15"/>
        <v>260.7</v>
      </c>
      <c r="J35" s="194">
        <v>139</v>
      </c>
      <c r="K35" s="195">
        <v>0.03</v>
      </c>
      <c r="L35" s="196">
        <v>319.6</v>
      </c>
      <c r="M35" s="195">
        <f t="shared" si="16"/>
        <v>3907.6</v>
      </c>
      <c r="N35" s="195">
        <f t="shared" si="17"/>
        <v>9.59</v>
      </c>
      <c r="O35" s="197">
        <f t="shared" si="18"/>
        <v>0.002673</v>
      </c>
      <c r="P35" s="194">
        <v>109</v>
      </c>
      <c r="Q35" s="194">
        <v>156.87</v>
      </c>
      <c r="R35" s="198">
        <f t="shared" si="19"/>
        <v>30</v>
      </c>
      <c r="S35" s="262"/>
      <c r="T35" s="192">
        <f t="shared" si="20"/>
        <v>94.24</v>
      </c>
      <c r="U35" s="188">
        <f t="shared" si="21"/>
        <v>3.14</v>
      </c>
      <c r="V35" s="199" t="s">
        <v>38</v>
      </c>
      <c r="W35" s="200">
        <v>15.6</v>
      </c>
      <c r="X35" s="201">
        <f t="shared" si="1"/>
        <v>4066.92</v>
      </c>
      <c r="Y35" s="259">
        <f t="shared" si="22"/>
        <v>15.091</v>
      </c>
      <c r="Z35" s="259">
        <f t="shared" si="2"/>
        <v>0</v>
      </c>
      <c r="AA35" s="259">
        <v>15.091</v>
      </c>
      <c r="AB35" s="201">
        <v>1280.5</v>
      </c>
      <c r="AC35" s="193">
        <f t="shared" si="23"/>
        <v>19324.03</v>
      </c>
      <c r="AD35" s="193">
        <f t="shared" si="24"/>
        <v>23390.95</v>
      </c>
      <c r="AE35" s="202">
        <f t="shared" si="25"/>
        <v>89.72</v>
      </c>
      <c r="AF35" s="203">
        <f t="shared" si="3"/>
        <v>89.72</v>
      </c>
      <c r="AG35" s="204">
        <v>1590.78</v>
      </c>
      <c r="AH35" s="205">
        <f t="shared" si="26"/>
        <v>0</v>
      </c>
      <c r="AI35" s="205">
        <f t="shared" si="4"/>
        <v>0</v>
      </c>
      <c r="AJ35" s="206">
        <f t="shared" si="27"/>
        <v>0</v>
      </c>
      <c r="AK35" s="196"/>
      <c r="AL35" s="175"/>
      <c r="AM35" s="207">
        <f t="shared" si="28"/>
        <v>0</v>
      </c>
      <c r="AN35" s="207">
        <f t="shared" si="5"/>
        <v>0</v>
      </c>
      <c r="AO35" s="208">
        <v>100</v>
      </c>
      <c r="AP35" s="208">
        <f t="shared" si="29"/>
        <v>91.82107</v>
      </c>
      <c r="AQ35" s="209">
        <f t="shared" si="6"/>
        <v>8.17893</v>
      </c>
      <c r="AR35" s="210">
        <f t="shared" si="7"/>
        <v>0</v>
      </c>
      <c r="AS35" s="210">
        <f t="shared" si="8"/>
        <v>0</v>
      </c>
      <c r="AT35" s="211">
        <f t="shared" si="9"/>
        <v>0</v>
      </c>
      <c r="AU35" s="212">
        <f t="shared" si="10"/>
        <v>0</v>
      </c>
      <c r="AV35" s="212">
        <f t="shared" si="11"/>
        <v>0</v>
      </c>
      <c r="AW35" s="199" t="s">
        <v>38</v>
      </c>
      <c r="AX35" s="213"/>
      <c r="AY35" s="205">
        <v>1280.5</v>
      </c>
      <c r="AZ35" s="205">
        <f t="shared" si="33"/>
        <v>0</v>
      </c>
      <c r="BA35" s="205">
        <f t="shared" si="12"/>
        <v>0</v>
      </c>
      <c r="BB35" s="207">
        <f t="shared" si="30"/>
        <v>15.091</v>
      </c>
      <c r="BC35" s="207">
        <f t="shared" si="31"/>
        <v>0</v>
      </c>
      <c r="BD35" s="207">
        <f t="shared" si="32"/>
        <v>15.091</v>
      </c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</row>
    <row r="36" spans="1:73" s="165" customFormat="1" ht="15" customHeight="1">
      <c r="A36" s="249">
        <v>28</v>
      </c>
      <c r="B36" s="190" t="s">
        <v>39</v>
      </c>
      <c r="C36" s="191">
        <v>3578.5</v>
      </c>
      <c r="D36" s="223"/>
      <c r="E36" s="226">
        <f t="shared" si="13"/>
        <v>3578.5</v>
      </c>
      <c r="F36" s="255">
        <v>189.32</v>
      </c>
      <c r="G36" s="192">
        <f t="shared" si="14"/>
        <v>193.49</v>
      </c>
      <c r="H36" s="193">
        <f t="shared" si="0"/>
        <v>0</v>
      </c>
      <c r="I36" s="193">
        <f t="shared" si="15"/>
        <v>193.49</v>
      </c>
      <c r="J36" s="194">
        <v>148</v>
      </c>
      <c r="K36" s="195">
        <v>0.03</v>
      </c>
      <c r="L36" s="196">
        <v>296.2</v>
      </c>
      <c r="M36" s="195">
        <f t="shared" si="16"/>
        <v>3874.7</v>
      </c>
      <c r="N36" s="195">
        <f t="shared" si="17"/>
        <v>8.89</v>
      </c>
      <c r="O36" s="197">
        <f t="shared" si="18"/>
        <v>0.002484</v>
      </c>
      <c r="P36" s="194">
        <v>135</v>
      </c>
      <c r="Q36" s="194">
        <v>139.88</v>
      </c>
      <c r="R36" s="198">
        <f t="shared" si="19"/>
        <v>13</v>
      </c>
      <c r="S36" s="262"/>
      <c r="T36" s="192">
        <f t="shared" si="20"/>
        <v>44.72</v>
      </c>
      <c r="U36" s="188">
        <f t="shared" si="21"/>
        <v>3.44</v>
      </c>
      <c r="V36" s="199" t="s">
        <v>39</v>
      </c>
      <c r="W36" s="200">
        <v>15.6</v>
      </c>
      <c r="X36" s="201">
        <f t="shared" si="1"/>
        <v>3018.44</v>
      </c>
      <c r="Y36" s="259">
        <f t="shared" si="22"/>
        <v>12.486</v>
      </c>
      <c r="Z36" s="259">
        <f t="shared" si="2"/>
        <v>0</v>
      </c>
      <c r="AA36" s="259">
        <v>12.486</v>
      </c>
      <c r="AB36" s="201">
        <v>1280.5</v>
      </c>
      <c r="AC36" s="193">
        <f t="shared" si="23"/>
        <v>15988.32</v>
      </c>
      <c r="AD36" s="193">
        <f t="shared" si="24"/>
        <v>19006.76</v>
      </c>
      <c r="AE36" s="202">
        <f t="shared" si="25"/>
        <v>98.23</v>
      </c>
      <c r="AF36" s="203">
        <f t="shared" si="3"/>
        <v>98.23</v>
      </c>
      <c r="AG36" s="204">
        <v>1590.78</v>
      </c>
      <c r="AH36" s="205">
        <f t="shared" si="26"/>
        <v>0</v>
      </c>
      <c r="AI36" s="205">
        <f t="shared" si="4"/>
        <v>0</v>
      </c>
      <c r="AJ36" s="206">
        <f t="shared" si="27"/>
        <v>0</v>
      </c>
      <c r="AK36" s="196"/>
      <c r="AL36" s="175"/>
      <c r="AM36" s="207">
        <f t="shared" si="28"/>
        <v>0</v>
      </c>
      <c r="AN36" s="207">
        <f t="shared" si="5"/>
        <v>0</v>
      </c>
      <c r="AO36" s="208">
        <v>100</v>
      </c>
      <c r="AP36" s="208">
        <f t="shared" si="29"/>
        <v>92.35554</v>
      </c>
      <c r="AQ36" s="209">
        <f t="shared" si="6"/>
        <v>7.64446</v>
      </c>
      <c r="AR36" s="210">
        <f t="shared" si="7"/>
        <v>0</v>
      </c>
      <c r="AS36" s="210">
        <f t="shared" si="8"/>
        <v>0</v>
      </c>
      <c r="AT36" s="211">
        <f t="shared" si="9"/>
        <v>0</v>
      </c>
      <c r="AU36" s="212">
        <f t="shared" si="10"/>
        <v>0</v>
      </c>
      <c r="AV36" s="212">
        <f t="shared" si="11"/>
        <v>0</v>
      </c>
      <c r="AW36" s="199" t="s">
        <v>39</v>
      </c>
      <c r="AX36" s="213"/>
      <c r="AY36" s="205">
        <v>1280.5</v>
      </c>
      <c r="AZ36" s="205">
        <f t="shared" si="33"/>
        <v>0</v>
      </c>
      <c r="BA36" s="205">
        <f t="shared" si="12"/>
        <v>0</v>
      </c>
      <c r="BB36" s="207">
        <f t="shared" si="30"/>
        <v>12.486</v>
      </c>
      <c r="BC36" s="207">
        <f t="shared" si="31"/>
        <v>0</v>
      </c>
      <c r="BD36" s="207">
        <f t="shared" si="32"/>
        <v>12.486</v>
      </c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</row>
    <row r="37" spans="1:73" s="165" customFormat="1" ht="15.75">
      <c r="A37" s="249">
        <v>29</v>
      </c>
      <c r="B37" s="190" t="s">
        <v>40</v>
      </c>
      <c r="C37" s="191">
        <v>4473.7</v>
      </c>
      <c r="D37" s="223"/>
      <c r="E37" s="226">
        <f t="shared" si="13"/>
        <v>4473.7</v>
      </c>
      <c r="F37" s="255">
        <v>215.22</v>
      </c>
      <c r="G37" s="192">
        <f t="shared" si="14"/>
        <v>219.95</v>
      </c>
      <c r="H37" s="193">
        <f t="shared" si="0"/>
        <v>0</v>
      </c>
      <c r="I37" s="193">
        <f t="shared" si="15"/>
        <v>219.95</v>
      </c>
      <c r="J37" s="194">
        <v>203</v>
      </c>
      <c r="K37" s="195">
        <v>0.03</v>
      </c>
      <c r="L37" s="196">
        <v>423.6</v>
      </c>
      <c r="M37" s="195">
        <f t="shared" si="16"/>
        <v>4897.3</v>
      </c>
      <c r="N37" s="195">
        <v>12.71</v>
      </c>
      <c r="O37" s="197">
        <f t="shared" si="18"/>
        <v>0.002841</v>
      </c>
      <c r="P37" s="194">
        <v>155</v>
      </c>
      <c r="Q37" s="194">
        <v>162.64</v>
      </c>
      <c r="R37" s="198">
        <f t="shared" si="19"/>
        <v>48</v>
      </c>
      <c r="S37" s="262"/>
      <c r="T37" s="192">
        <f t="shared" si="20"/>
        <v>44.6</v>
      </c>
      <c r="U37" s="188">
        <f>T37/R37</f>
        <v>0.93</v>
      </c>
      <c r="V37" s="199" t="s">
        <v>40</v>
      </c>
      <c r="W37" s="200">
        <v>15.6</v>
      </c>
      <c r="X37" s="201">
        <f t="shared" si="1"/>
        <v>3431.22</v>
      </c>
      <c r="Y37" s="259">
        <f t="shared" si="22"/>
        <v>12.169</v>
      </c>
      <c r="Z37" s="259">
        <f t="shared" si="2"/>
        <v>0</v>
      </c>
      <c r="AA37" s="259">
        <v>12.169</v>
      </c>
      <c r="AB37" s="201">
        <v>1280.5</v>
      </c>
      <c r="AC37" s="193">
        <f t="shared" si="23"/>
        <v>15582.4</v>
      </c>
      <c r="AD37" s="193">
        <f t="shared" si="24"/>
        <v>19013.62</v>
      </c>
      <c r="AE37" s="202">
        <f t="shared" si="25"/>
        <v>86.45</v>
      </c>
      <c r="AF37" s="203">
        <f t="shared" si="3"/>
        <v>86.45</v>
      </c>
      <c r="AG37" s="204">
        <v>1590.78</v>
      </c>
      <c r="AH37" s="205">
        <f t="shared" si="26"/>
        <v>0</v>
      </c>
      <c r="AI37" s="205">
        <f t="shared" si="4"/>
        <v>0</v>
      </c>
      <c r="AJ37" s="206">
        <f t="shared" si="27"/>
        <v>0</v>
      </c>
      <c r="AK37" s="196"/>
      <c r="AL37" s="175"/>
      <c r="AM37" s="207">
        <f t="shared" si="28"/>
        <v>0</v>
      </c>
      <c r="AN37" s="207">
        <f t="shared" si="5"/>
        <v>0</v>
      </c>
      <c r="AO37" s="208">
        <v>100</v>
      </c>
      <c r="AP37" s="208">
        <f t="shared" si="29"/>
        <v>91.35034</v>
      </c>
      <c r="AQ37" s="209">
        <f t="shared" si="6"/>
        <v>8.64966</v>
      </c>
      <c r="AR37" s="210">
        <f t="shared" si="7"/>
        <v>0</v>
      </c>
      <c r="AS37" s="210">
        <f t="shared" si="8"/>
        <v>0</v>
      </c>
      <c r="AT37" s="211">
        <f t="shared" si="9"/>
        <v>0</v>
      </c>
      <c r="AU37" s="212">
        <f t="shared" si="10"/>
        <v>0</v>
      </c>
      <c r="AV37" s="212">
        <f t="shared" si="11"/>
        <v>0</v>
      </c>
      <c r="AW37" s="199" t="s">
        <v>40</v>
      </c>
      <c r="AX37" s="213"/>
      <c r="AY37" s="205">
        <v>1280.5</v>
      </c>
      <c r="AZ37" s="205">
        <f t="shared" si="33"/>
        <v>0</v>
      </c>
      <c r="BA37" s="205">
        <f t="shared" si="12"/>
        <v>0</v>
      </c>
      <c r="BB37" s="207">
        <f t="shared" si="30"/>
        <v>12.169</v>
      </c>
      <c r="BC37" s="207">
        <f t="shared" si="31"/>
        <v>0</v>
      </c>
      <c r="BD37" s="207">
        <f t="shared" si="32"/>
        <v>12.169</v>
      </c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</row>
    <row r="38" spans="1:73" s="165" customFormat="1" ht="15.75">
      <c r="A38" s="249">
        <v>30</v>
      </c>
      <c r="B38" s="190" t="s">
        <v>42</v>
      </c>
      <c r="C38" s="226">
        <v>5492.7</v>
      </c>
      <c r="D38" s="223"/>
      <c r="E38" s="226">
        <f t="shared" si="13"/>
        <v>5492.7</v>
      </c>
      <c r="F38" s="255">
        <v>330.7</v>
      </c>
      <c r="G38" s="192">
        <f t="shared" si="14"/>
        <v>337.98</v>
      </c>
      <c r="H38" s="193">
        <f t="shared" si="0"/>
        <v>0</v>
      </c>
      <c r="I38" s="193">
        <f t="shared" si="15"/>
        <v>337.98</v>
      </c>
      <c r="J38" s="266">
        <v>212</v>
      </c>
      <c r="K38" s="195">
        <v>0.03</v>
      </c>
      <c r="L38" s="196">
        <v>759</v>
      </c>
      <c r="M38" s="195">
        <f t="shared" si="16"/>
        <v>6251.7</v>
      </c>
      <c r="N38" s="195">
        <f t="shared" si="17"/>
        <v>22.77</v>
      </c>
      <c r="O38" s="197">
        <f t="shared" si="18"/>
        <v>0.004146</v>
      </c>
      <c r="P38" s="267">
        <v>170</v>
      </c>
      <c r="Q38" s="175">
        <v>184.24</v>
      </c>
      <c r="R38" s="198">
        <f t="shared" si="19"/>
        <v>42</v>
      </c>
      <c r="S38" s="262"/>
      <c r="T38" s="192">
        <f t="shared" si="20"/>
        <v>130.97</v>
      </c>
      <c r="U38" s="188">
        <f t="shared" si="21"/>
        <v>3.12</v>
      </c>
      <c r="V38" s="199" t="s">
        <v>42</v>
      </c>
      <c r="W38" s="200">
        <v>15.6</v>
      </c>
      <c r="X38" s="201">
        <f t="shared" si="1"/>
        <v>5272.49</v>
      </c>
      <c r="Y38" s="259">
        <f t="shared" si="22"/>
        <v>19.916</v>
      </c>
      <c r="Z38" s="259">
        <f t="shared" si="2"/>
        <v>0</v>
      </c>
      <c r="AA38" s="259">
        <v>19.916</v>
      </c>
      <c r="AB38" s="201">
        <v>1280.5</v>
      </c>
      <c r="AC38" s="193">
        <f t="shared" si="23"/>
        <v>25502.44</v>
      </c>
      <c r="AD38" s="193">
        <f t="shared" si="24"/>
        <v>30774.93</v>
      </c>
      <c r="AE38" s="202">
        <f t="shared" si="25"/>
        <v>91.06</v>
      </c>
      <c r="AF38" s="203">
        <f t="shared" si="3"/>
        <v>91.06</v>
      </c>
      <c r="AG38" s="204">
        <v>1590.78</v>
      </c>
      <c r="AH38" s="205">
        <f t="shared" si="26"/>
        <v>0</v>
      </c>
      <c r="AI38" s="205">
        <f t="shared" si="4"/>
        <v>0</v>
      </c>
      <c r="AJ38" s="206">
        <f t="shared" si="27"/>
        <v>0</v>
      </c>
      <c r="AK38" s="196"/>
      <c r="AL38" s="207"/>
      <c r="AM38" s="207">
        <f t="shared" si="28"/>
        <v>0</v>
      </c>
      <c r="AN38" s="207">
        <f t="shared" si="5"/>
        <v>0</v>
      </c>
      <c r="AO38" s="208">
        <v>100</v>
      </c>
      <c r="AP38" s="208">
        <f t="shared" si="29"/>
        <v>87.8593</v>
      </c>
      <c r="AQ38" s="209">
        <f t="shared" si="6"/>
        <v>12.1407</v>
      </c>
      <c r="AR38" s="210">
        <f t="shared" si="7"/>
        <v>0</v>
      </c>
      <c r="AS38" s="210">
        <f t="shared" si="8"/>
        <v>0</v>
      </c>
      <c r="AT38" s="211">
        <f t="shared" si="9"/>
        <v>0</v>
      </c>
      <c r="AU38" s="212">
        <f t="shared" si="10"/>
        <v>0</v>
      </c>
      <c r="AV38" s="212">
        <f t="shared" si="11"/>
        <v>0</v>
      </c>
      <c r="AW38" s="199" t="s">
        <v>42</v>
      </c>
      <c r="AX38" s="213"/>
      <c r="AY38" s="205">
        <v>1280.5</v>
      </c>
      <c r="AZ38" s="205">
        <f t="shared" si="33"/>
        <v>0</v>
      </c>
      <c r="BA38" s="205">
        <f t="shared" si="12"/>
        <v>0</v>
      </c>
      <c r="BB38" s="207">
        <f t="shared" si="30"/>
        <v>19.916</v>
      </c>
      <c r="BC38" s="207">
        <f t="shared" si="31"/>
        <v>0</v>
      </c>
      <c r="BD38" s="207">
        <f t="shared" si="32"/>
        <v>19.916</v>
      </c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</row>
    <row r="39" spans="1:73" s="165" customFormat="1" ht="15.75">
      <c r="A39" s="249">
        <v>31</v>
      </c>
      <c r="B39" s="190" t="s">
        <v>43</v>
      </c>
      <c r="C39" s="191">
        <v>3226.1</v>
      </c>
      <c r="D39" s="223"/>
      <c r="E39" s="226">
        <f t="shared" si="13"/>
        <v>3226.1</v>
      </c>
      <c r="F39" s="255">
        <v>249.56</v>
      </c>
      <c r="G39" s="192">
        <f t="shared" si="14"/>
        <v>255.05</v>
      </c>
      <c r="H39" s="193">
        <f t="shared" si="0"/>
        <v>0</v>
      </c>
      <c r="I39" s="193">
        <f t="shared" si="15"/>
        <v>255.05</v>
      </c>
      <c r="J39" s="194">
        <v>137</v>
      </c>
      <c r="K39" s="195">
        <v>0.03</v>
      </c>
      <c r="L39" s="196">
        <v>454.9</v>
      </c>
      <c r="M39" s="195">
        <f t="shared" si="16"/>
        <v>3681</v>
      </c>
      <c r="N39" s="195">
        <f t="shared" si="17"/>
        <v>13.65</v>
      </c>
      <c r="O39" s="197">
        <f t="shared" si="18"/>
        <v>0.004231</v>
      </c>
      <c r="P39" s="194">
        <v>126</v>
      </c>
      <c r="Q39" s="194">
        <v>141.32</v>
      </c>
      <c r="R39" s="198">
        <f t="shared" si="19"/>
        <v>11</v>
      </c>
      <c r="S39" s="262"/>
      <c r="T39" s="192">
        <f t="shared" si="20"/>
        <v>100.08</v>
      </c>
      <c r="U39" s="188">
        <f t="shared" si="21"/>
        <v>9.1</v>
      </c>
      <c r="V39" s="199" t="s">
        <v>43</v>
      </c>
      <c r="W39" s="200">
        <v>15.6</v>
      </c>
      <c r="X39" s="201">
        <f t="shared" si="1"/>
        <v>3978.78</v>
      </c>
      <c r="Y39" s="259">
        <f t="shared" si="22"/>
        <v>14.568</v>
      </c>
      <c r="Z39" s="259">
        <f t="shared" si="2"/>
        <v>0</v>
      </c>
      <c r="AA39" s="259">
        <v>14.568</v>
      </c>
      <c r="AB39" s="201">
        <v>1280.5</v>
      </c>
      <c r="AC39" s="193">
        <f t="shared" si="23"/>
        <v>18654.32</v>
      </c>
      <c r="AD39" s="193">
        <f t="shared" si="24"/>
        <v>22633.1</v>
      </c>
      <c r="AE39" s="202">
        <f t="shared" si="25"/>
        <v>88.74</v>
      </c>
      <c r="AF39" s="203">
        <f t="shared" si="3"/>
        <v>88.74</v>
      </c>
      <c r="AG39" s="204">
        <v>1590.78</v>
      </c>
      <c r="AH39" s="205">
        <f t="shared" si="26"/>
        <v>0</v>
      </c>
      <c r="AI39" s="205">
        <f t="shared" si="4"/>
        <v>0</v>
      </c>
      <c r="AJ39" s="206">
        <f t="shared" si="27"/>
        <v>0</v>
      </c>
      <c r="AK39" s="196"/>
      <c r="AL39" s="175"/>
      <c r="AM39" s="207">
        <f t="shared" si="28"/>
        <v>0</v>
      </c>
      <c r="AN39" s="207">
        <f t="shared" si="5"/>
        <v>0</v>
      </c>
      <c r="AO39" s="208">
        <v>100</v>
      </c>
      <c r="AP39" s="208">
        <f t="shared" si="29"/>
        <v>87.64195</v>
      </c>
      <c r="AQ39" s="209">
        <f t="shared" si="6"/>
        <v>12.35805</v>
      </c>
      <c r="AR39" s="210">
        <f t="shared" si="7"/>
        <v>0</v>
      </c>
      <c r="AS39" s="210">
        <f t="shared" si="8"/>
        <v>0</v>
      </c>
      <c r="AT39" s="211">
        <f t="shared" si="9"/>
        <v>0</v>
      </c>
      <c r="AU39" s="212">
        <f t="shared" si="10"/>
        <v>0</v>
      </c>
      <c r="AV39" s="212">
        <f t="shared" si="11"/>
        <v>0</v>
      </c>
      <c r="AW39" s="199" t="s">
        <v>43</v>
      </c>
      <c r="AX39" s="213"/>
      <c r="AY39" s="205">
        <v>1280.5</v>
      </c>
      <c r="AZ39" s="205">
        <f t="shared" si="33"/>
        <v>0</v>
      </c>
      <c r="BA39" s="205">
        <f t="shared" si="12"/>
        <v>0</v>
      </c>
      <c r="BB39" s="207">
        <f t="shared" si="30"/>
        <v>14.568</v>
      </c>
      <c r="BC39" s="207">
        <f t="shared" si="31"/>
        <v>0</v>
      </c>
      <c r="BD39" s="207">
        <f t="shared" si="32"/>
        <v>14.568</v>
      </c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</row>
    <row r="40" spans="1:73" s="165" customFormat="1" ht="15.75">
      <c r="A40" s="249">
        <v>32</v>
      </c>
      <c r="B40" s="190" t="s">
        <v>44</v>
      </c>
      <c r="C40" s="191">
        <v>3271.4</v>
      </c>
      <c r="D40" s="223">
        <v>13.5</v>
      </c>
      <c r="E40" s="226">
        <f t="shared" si="13"/>
        <v>3284.9</v>
      </c>
      <c r="F40" s="255">
        <v>250.49</v>
      </c>
      <c r="G40" s="192">
        <f t="shared" si="14"/>
        <v>256</v>
      </c>
      <c r="H40" s="193">
        <f t="shared" si="0"/>
        <v>4.2</v>
      </c>
      <c r="I40" s="193">
        <f t="shared" si="15"/>
        <v>251.79</v>
      </c>
      <c r="J40" s="194">
        <v>129</v>
      </c>
      <c r="K40" s="195">
        <v>0.03</v>
      </c>
      <c r="L40" s="196">
        <v>382.1</v>
      </c>
      <c r="M40" s="195">
        <f t="shared" si="16"/>
        <v>3667</v>
      </c>
      <c r="N40" s="195">
        <f t="shared" si="17"/>
        <v>11.46</v>
      </c>
      <c r="O40" s="197">
        <f t="shared" si="18"/>
        <v>0.003489</v>
      </c>
      <c r="P40" s="194">
        <v>111</v>
      </c>
      <c r="Q40" s="194">
        <v>105.21</v>
      </c>
      <c r="R40" s="198">
        <f t="shared" si="19"/>
        <v>18</v>
      </c>
      <c r="S40" s="262">
        <v>4.157</v>
      </c>
      <c r="T40" s="192">
        <f>G40-Q40-S40-N40</f>
        <v>135.17</v>
      </c>
      <c r="U40" s="188">
        <f t="shared" si="21"/>
        <v>7.51</v>
      </c>
      <c r="V40" s="199" t="s">
        <v>44</v>
      </c>
      <c r="W40" s="200">
        <v>15.6</v>
      </c>
      <c r="X40" s="201">
        <f t="shared" si="1"/>
        <v>3927.92</v>
      </c>
      <c r="Y40" s="259">
        <f t="shared" si="22"/>
        <v>14.067</v>
      </c>
      <c r="Z40" s="259">
        <f t="shared" si="2"/>
        <v>0.235</v>
      </c>
      <c r="AA40" s="259">
        <v>14.302</v>
      </c>
      <c r="AB40" s="201">
        <v>1280.5</v>
      </c>
      <c r="AC40" s="193">
        <f t="shared" si="23"/>
        <v>18012.79</v>
      </c>
      <c r="AD40" s="193">
        <f t="shared" si="24"/>
        <v>21940.71</v>
      </c>
      <c r="AE40" s="202">
        <f t="shared" si="25"/>
        <v>87.14</v>
      </c>
      <c r="AF40" s="203">
        <f t="shared" si="3"/>
        <v>87.14</v>
      </c>
      <c r="AG40" s="204">
        <v>1590.78</v>
      </c>
      <c r="AH40" s="205">
        <f t="shared" si="26"/>
        <v>373.83</v>
      </c>
      <c r="AI40" s="205">
        <f t="shared" si="4"/>
        <v>65.52</v>
      </c>
      <c r="AJ40" s="206">
        <f t="shared" si="27"/>
        <v>439.35</v>
      </c>
      <c r="AK40" s="196">
        <f>AJ40/H40</f>
        <v>104.61</v>
      </c>
      <c r="AL40" s="175"/>
      <c r="AM40" s="207">
        <f t="shared" si="28"/>
        <v>0</v>
      </c>
      <c r="AN40" s="207">
        <f t="shared" si="5"/>
        <v>0</v>
      </c>
      <c r="AO40" s="208">
        <v>100</v>
      </c>
      <c r="AP40" s="208">
        <f t="shared" si="29"/>
        <v>89.58004</v>
      </c>
      <c r="AQ40" s="209">
        <f t="shared" si="6"/>
        <v>10.41996</v>
      </c>
      <c r="AR40" s="210">
        <f t="shared" si="7"/>
        <v>0</v>
      </c>
      <c r="AS40" s="210">
        <f t="shared" si="8"/>
        <v>0</v>
      </c>
      <c r="AT40" s="211">
        <f t="shared" si="9"/>
        <v>0</v>
      </c>
      <c r="AU40" s="212">
        <f t="shared" si="10"/>
        <v>0</v>
      </c>
      <c r="AV40" s="212">
        <f t="shared" si="11"/>
        <v>0</v>
      </c>
      <c r="AW40" s="199" t="s">
        <v>44</v>
      </c>
      <c r="AX40" s="213"/>
      <c r="AY40" s="205">
        <v>1280.5</v>
      </c>
      <c r="AZ40" s="205">
        <f t="shared" si="33"/>
        <v>0</v>
      </c>
      <c r="BA40" s="205">
        <f t="shared" si="12"/>
        <v>0</v>
      </c>
      <c r="BB40" s="207">
        <f t="shared" si="30"/>
        <v>14.067</v>
      </c>
      <c r="BC40" s="207">
        <f t="shared" si="31"/>
        <v>0.235</v>
      </c>
      <c r="BD40" s="207">
        <f t="shared" si="32"/>
        <v>14.302</v>
      </c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</row>
    <row r="41" spans="1:73" s="165" customFormat="1" ht="15.75">
      <c r="A41" s="249">
        <v>33</v>
      </c>
      <c r="B41" s="190" t="s">
        <v>45</v>
      </c>
      <c r="C41" s="191">
        <v>3238.3</v>
      </c>
      <c r="D41" s="223">
        <v>18.8</v>
      </c>
      <c r="E41" s="226">
        <f t="shared" si="13"/>
        <v>3257.1</v>
      </c>
      <c r="F41" s="255">
        <v>258.45</v>
      </c>
      <c r="G41" s="192">
        <f t="shared" si="14"/>
        <v>264.14</v>
      </c>
      <c r="H41" s="193">
        <f t="shared" si="0"/>
        <v>0.26</v>
      </c>
      <c r="I41" s="193">
        <f t="shared" si="15"/>
        <v>263.88</v>
      </c>
      <c r="J41" s="194">
        <v>124</v>
      </c>
      <c r="K41" s="195">
        <v>0.03</v>
      </c>
      <c r="L41" s="196">
        <v>448.7</v>
      </c>
      <c r="M41" s="195">
        <f t="shared" si="16"/>
        <v>3705.8</v>
      </c>
      <c r="N41" s="195">
        <f t="shared" si="17"/>
        <v>13.46</v>
      </c>
      <c r="O41" s="197">
        <f t="shared" si="18"/>
        <v>0.004133</v>
      </c>
      <c r="P41" s="194">
        <v>118</v>
      </c>
      <c r="Q41" s="194">
        <v>165.12</v>
      </c>
      <c r="R41" s="198">
        <f t="shared" si="19"/>
        <v>6</v>
      </c>
      <c r="S41" s="262">
        <v>0.183</v>
      </c>
      <c r="T41" s="192">
        <f>G41-Q41-S41-N41</f>
        <v>85.38</v>
      </c>
      <c r="U41" s="188">
        <f t="shared" si="21"/>
        <v>14.23</v>
      </c>
      <c r="V41" s="199" t="s">
        <v>45</v>
      </c>
      <c r="W41" s="200">
        <v>15.6</v>
      </c>
      <c r="X41" s="201">
        <f t="shared" si="1"/>
        <v>4116.53</v>
      </c>
      <c r="Y41" s="259">
        <f t="shared" si="22"/>
        <v>15.217</v>
      </c>
      <c r="Z41" s="259">
        <f t="shared" si="2"/>
        <v>0.015</v>
      </c>
      <c r="AA41" s="259">
        <v>15.232</v>
      </c>
      <c r="AB41" s="201">
        <v>1280.5</v>
      </c>
      <c r="AC41" s="193">
        <f t="shared" si="23"/>
        <v>19485.37</v>
      </c>
      <c r="AD41" s="193">
        <f t="shared" si="24"/>
        <v>23601.9</v>
      </c>
      <c r="AE41" s="202">
        <f t="shared" si="25"/>
        <v>89.44</v>
      </c>
      <c r="AF41" s="203">
        <f t="shared" si="3"/>
        <v>89.44</v>
      </c>
      <c r="AG41" s="204">
        <v>1590.78</v>
      </c>
      <c r="AH41" s="205">
        <f t="shared" si="26"/>
        <v>23.86</v>
      </c>
      <c r="AI41" s="205">
        <f t="shared" si="4"/>
        <v>4.06</v>
      </c>
      <c r="AJ41" s="206">
        <f t="shared" si="27"/>
        <v>27.92</v>
      </c>
      <c r="AK41" s="196">
        <f>AJ41/H41</f>
        <v>107.38</v>
      </c>
      <c r="AL41" s="175"/>
      <c r="AM41" s="207">
        <f t="shared" si="28"/>
        <v>0</v>
      </c>
      <c r="AN41" s="207">
        <f t="shared" si="5"/>
        <v>0</v>
      </c>
      <c r="AO41" s="208">
        <v>100</v>
      </c>
      <c r="AP41" s="208">
        <f t="shared" si="29"/>
        <v>87.89195</v>
      </c>
      <c r="AQ41" s="209">
        <f t="shared" si="6"/>
        <v>12.10805</v>
      </c>
      <c r="AR41" s="210">
        <f t="shared" si="7"/>
        <v>0</v>
      </c>
      <c r="AS41" s="210">
        <f t="shared" si="8"/>
        <v>0</v>
      </c>
      <c r="AT41" s="211">
        <f t="shared" si="9"/>
        <v>0</v>
      </c>
      <c r="AU41" s="212">
        <f t="shared" si="10"/>
        <v>0</v>
      </c>
      <c r="AV41" s="212">
        <f t="shared" si="11"/>
        <v>0</v>
      </c>
      <c r="AW41" s="199" t="s">
        <v>45</v>
      </c>
      <c r="AX41" s="213"/>
      <c r="AY41" s="205">
        <v>1280.5</v>
      </c>
      <c r="AZ41" s="205">
        <f t="shared" si="33"/>
        <v>0</v>
      </c>
      <c r="BA41" s="205">
        <f t="shared" si="12"/>
        <v>0</v>
      </c>
      <c r="BB41" s="207">
        <f t="shared" si="30"/>
        <v>15.217</v>
      </c>
      <c r="BC41" s="207">
        <f t="shared" si="31"/>
        <v>0.015</v>
      </c>
      <c r="BD41" s="207">
        <f t="shared" si="32"/>
        <v>15.232</v>
      </c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</row>
    <row r="42" spans="1:73" s="244" customFormat="1" ht="15.75">
      <c r="A42" s="249">
        <v>34</v>
      </c>
      <c r="B42" s="190" t="s">
        <v>46</v>
      </c>
      <c r="C42" s="191">
        <v>3308.6</v>
      </c>
      <c r="D42" s="223">
        <v>19.3</v>
      </c>
      <c r="E42" s="226">
        <f t="shared" si="13"/>
        <v>3327.9</v>
      </c>
      <c r="F42" s="255">
        <v>274.65</v>
      </c>
      <c r="G42" s="192">
        <f t="shared" si="14"/>
        <v>280.69</v>
      </c>
      <c r="H42" s="193">
        <f t="shared" si="0"/>
        <v>0.14</v>
      </c>
      <c r="I42" s="193">
        <f t="shared" si="15"/>
        <v>280.55</v>
      </c>
      <c r="J42" s="228">
        <v>145</v>
      </c>
      <c r="K42" s="229">
        <v>0.03</v>
      </c>
      <c r="L42" s="230">
        <v>448.7</v>
      </c>
      <c r="M42" s="229">
        <f t="shared" si="16"/>
        <v>3776.6</v>
      </c>
      <c r="N42" s="229">
        <f t="shared" si="17"/>
        <v>13.46</v>
      </c>
      <c r="O42" s="231">
        <f t="shared" si="18"/>
        <v>0.004045</v>
      </c>
      <c r="P42" s="228">
        <v>90</v>
      </c>
      <c r="Q42" s="228">
        <v>104.46</v>
      </c>
      <c r="R42" s="198">
        <f t="shared" si="19"/>
        <v>55</v>
      </c>
      <c r="S42" s="262">
        <v>0.064</v>
      </c>
      <c r="T42" s="227">
        <f t="shared" si="20"/>
        <v>162.71</v>
      </c>
      <c r="U42" s="214">
        <f t="shared" si="21"/>
        <v>2.96</v>
      </c>
      <c r="V42" s="199" t="s">
        <v>46</v>
      </c>
      <c r="W42" s="200">
        <v>15.6</v>
      </c>
      <c r="X42" s="201">
        <f t="shared" si="1"/>
        <v>4376.58</v>
      </c>
      <c r="Y42" s="259">
        <f t="shared" si="22"/>
        <v>16.199</v>
      </c>
      <c r="Z42" s="259">
        <f t="shared" si="2"/>
        <v>0.008</v>
      </c>
      <c r="AA42" s="259">
        <v>16.207</v>
      </c>
      <c r="AB42" s="201">
        <v>1280.5</v>
      </c>
      <c r="AC42" s="193">
        <f t="shared" si="23"/>
        <v>20742.82</v>
      </c>
      <c r="AD42" s="193">
        <f t="shared" si="24"/>
        <v>25119.4</v>
      </c>
      <c r="AE42" s="232">
        <f t="shared" si="25"/>
        <v>89.54</v>
      </c>
      <c r="AF42" s="233">
        <f t="shared" si="3"/>
        <v>89.54</v>
      </c>
      <c r="AG42" s="234">
        <v>1590.78</v>
      </c>
      <c r="AH42" s="235">
        <f t="shared" si="26"/>
        <v>12.73</v>
      </c>
      <c r="AI42" s="235">
        <f t="shared" si="4"/>
        <v>2.18</v>
      </c>
      <c r="AJ42" s="236">
        <f t="shared" si="27"/>
        <v>14.91</v>
      </c>
      <c r="AK42" s="230">
        <f>AJ42/H42</f>
        <v>106.5</v>
      </c>
      <c r="AL42" s="262"/>
      <c r="AM42" s="237">
        <f>AL42-AN42</f>
        <v>0</v>
      </c>
      <c r="AN42" s="237">
        <f t="shared" si="5"/>
        <v>0</v>
      </c>
      <c r="AO42" s="238">
        <v>100</v>
      </c>
      <c r="AP42" s="238">
        <f t="shared" si="29"/>
        <v>88.11894</v>
      </c>
      <c r="AQ42" s="239">
        <f t="shared" si="6"/>
        <v>11.88106</v>
      </c>
      <c r="AR42" s="237">
        <f t="shared" si="7"/>
        <v>0</v>
      </c>
      <c r="AS42" s="237">
        <f t="shared" si="8"/>
        <v>0</v>
      </c>
      <c r="AT42" s="240">
        <f t="shared" si="9"/>
        <v>0</v>
      </c>
      <c r="AU42" s="241">
        <f t="shared" si="10"/>
        <v>0</v>
      </c>
      <c r="AV42" s="241">
        <f t="shared" si="11"/>
        <v>0</v>
      </c>
      <c r="AW42" s="199" t="s">
        <v>46</v>
      </c>
      <c r="AX42" s="242"/>
      <c r="AY42" s="235">
        <v>1280.5</v>
      </c>
      <c r="AZ42" s="235">
        <f t="shared" si="33"/>
        <v>0</v>
      </c>
      <c r="BA42" s="235">
        <f t="shared" si="12"/>
        <v>0</v>
      </c>
      <c r="BB42" s="207">
        <f t="shared" si="30"/>
        <v>16.199</v>
      </c>
      <c r="BC42" s="207">
        <f t="shared" si="31"/>
        <v>0.008</v>
      </c>
      <c r="BD42" s="207">
        <f t="shared" si="32"/>
        <v>16.207</v>
      </c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</row>
    <row r="43" spans="1:73" s="165" customFormat="1" ht="15.75">
      <c r="A43" s="249">
        <v>35</v>
      </c>
      <c r="B43" s="190" t="s">
        <v>47</v>
      </c>
      <c r="C43" s="265">
        <v>3305.1</v>
      </c>
      <c r="D43" s="223">
        <v>19.1</v>
      </c>
      <c r="E43" s="226">
        <f t="shared" si="13"/>
        <v>3324.2</v>
      </c>
      <c r="F43" s="255">
        <v>289.41</v>
      </c>
      <c r="G43" s="192">
        <f t="shared" si="14"/>
        <v>295.78</v>
      </c>
      <c r="H43" s="193">
        <f t="shared" si="0"/>
        <v>0.75</v>
      </c>
      <c r="I43" s="193">
        <f t="shared" si="15"/>
        <v>295.04</v>
      </c>
      <c r="J43" s="194">
        <v>127</v>
      </c>
      <c r="K43" s="195">
        <v>0.03</v>
      </c>
      <c r="L43" s="196">
        <v>437</v>
      </c>
      <c r="M43" s="195">
        <f>E43+L43</f>
        <v>3761.2</v>
      </c>
      <c r="N43" s="195">
        <f t="shared" si="17"/>
        <v>13.11</v>
      </c>
      <c r="O43" s="197">
        <f t="shared" si="18"/>
        <v>0.003944</v>
      </c>
      <c r="P43" s="194">
        <v>115</v>
      </c>
      <c r="Q43" s="194">
        <v>98.06</v>
      </c>
      <c r="R43" s="198">
        <f t="shared" si="19"/>
        <v>12</v>
      </c>
      <c r="S43" s="262">
        <v>0.673</v>
      </c>
      <c r="T43" s="192">
        <f t="shared" si="20"/>
        <v>183.94</v>
      </c>
      <c r="U43" s="188">
        <f t="shared" si="21"/>
        <v>15.33</v>
      </c>
      <c r="V43" s="199" t="s">
        <v>47</v>
      </c>
      <c r="W43" s="200">
        <v>15.6</v>
      </c>
      <c r="X43" s="201">
        <f t="shared" si="1"/>
        <v>4602.62</v>
      </c>
      <c r="Y43" s="259">
        <f t="shared" si="22"/>
        <v>17.235</v>
      </c>
      <c r="Z43" s="259">
        <v>0.043</v>
      </c>
      <c r="AA43" s="259">
        <v>17.278</v>
      </c>
      <c r="AB43" s="201">
        <v>1280.5</v>
      </c>
      <c r="AC43" s="193">
        <f t="shared" si="23"/>
        <v>22069.42</v>
      </c>
      <c r="AD43" s="193">
        <f t="shared" si="24"/>
        <v>26672.04</v>
      </c>
      <c r="AE43" s="202">
        <f t="shared" si="25"/>
        <v>90.4</v>
      </c>
      <c r="AF43" s="203">
        <f t="shared" si="3"/>
        <v>90.4</v>
      </c>
      <c r="AG43" s="204">
        <v>1590.78</v>
      </c>
      <c r="AH43" s="205">
        <f t="shared" si="26"/>
        <v>68.4</v>
      </c>
      <c r="AI43" s="205">
        <f t="shared" si="4"/>
        <v>11.7</v>
      </c>
      <c r="AJ43" s="206">
        <f t="shared" si="27"/>
        <v>80.1</v>
      </c>
      <c r="AK43" s="196">
        <f>AJ43/H43</f>
        <v>106.8</v>
      </c>
      <c r="AL43" s="175"/>
      <c r="AM43" s="207">
        <f t="shared" si="28"/>
        <v>0</v>
      </c>
      <c r="AN43" s="207">
        <f t="shared" si="5"/>
        <v>0</v>
      </c>
      <c r="AO43" s="208">
        <v>100</v>
      </c>
      <c r="AP43" s="208">
        <f t="shared" si="29"/>
        <v>88.38137</v>
      </c>
      <c r="AQ43" s="209">
        <f t="shared" si="6"/>
        <v>11.61863</v>
      </c>
      <c r="AR43" s="210">
        <f t="shared" si="7"/>
        <v>0</v>
      </c>
      <c r="AS43" s="210">
        <f t="shared" si="8"/>
        <v>0</v>
      </c>
      <c r="AT43" s="211">
        <f t="shared" si="9"/>
        <v>0</v>
      </c>
      <c r="AU43" s="212">
        <f t="shared" si="10"/>
        <v>0</v>
      </c>
      <c r="AV43" s="212">
        <f t="shared" si="11"/>
        <v>0</v>
      </c>
      <c r="AW43" s="199" t="s">
        <v>47</v>
      </c>
      <c r="AX43" s="213"/>
      <c r="AY43" s="205">
        <v>1280.5</v>
      </c>
      <c r="AZ43" s="205">
        <f t="shared" si="33"/>
        <v>0</v>
      </c>
      <c r="BA43" s="205">
        <f t="shared" si="12"/>
        <v>0</v>
      </c>
      <c r="BB43" s="207">
        <f t="shared" si="30"/>
        <v>17.235</v>
      </c>
      <c r="BC43" s="207">
        <f t="shared" si="31"/>
        <v>0.043</v>
      </c>
      <c r="BD43" s="207">
        <f t="shared" si="32"/>
        <v>17.278</v>
      </c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</row>
    <row r="44" spans="1:73" s="165" customFormat="1" ht="15.75">
      <c r="A44" s="249">
        <v>36</v>
      </c>
      <c r="B44" s="190" t="s">
        <v>48</v>
      </c>
      <c r="C44" s="191">
        <v>2706.5</v>
      </c>
      <c r="D44" s="223"/>
      <c r="E44" s="226">
        <f t="shared" si="13"/>
        <v>2706.5</v>
      </c>
      <c r="F44" s="255">
        <v>211.57</v>
      </c>
      <c r="G44" s="192">
        <f t="shared" si="14"/>
        <v>216.22</v>
      </c>
      <c r="H44" s="193">
        <f t="shared" si="0"/>
        <v>0</v>
      </c>
      <c r="I44" s="193">
        <f t="shared" si="15"/>
        <v>216.22</v>
      </c>
      <c r="J44" s="194">
        <v>100</v>
      </c>
      <c r="K44" s="195">
        <v>0.03</v>
      </c>
      <c r="L44" s="196">
        <v>329.5</v>
      </c>
      <c r="M44" s="195">
        <f t="shared" si="16"/>
        <v>3036</v>
      </c>
      <c r="N44" s="195">
        <f t="shared" si="17"/>
        <v>9.89</v>
      </c>
      <c r="O44" s="197">
        <f t="shared" si="18"/>
        <v>0.003654</v>
      </c>
      <c r="P44" s="194">
        <v>86</v>
      </c>
      <c r="Q44" s="194">
        <v>94.72</v>
      </c>
      <c r="R44" s="198">
        <f t="shared" si="19"/>
        <v>14</v>
      </c>
      <c r="S44" s="262"/>
      <c r="T44" s="192">
        <f t="shared" si="20"/>
        <v>111.61</v>
      </c>
      <c r="U44" s="188">
        <f t="shared" si="21"/>
        <v>7.97</v>
      </c>
      <c r="V44" s="199" t="s">
        <v>48</v>
      </c>
      <c r="W44" s="200">
        <v>15.6</v>
      </c>
      <c r="X44" s="201">
        <f t="shared" si="1"/>
        <v>3373.03</v>
      </c>
      <c r="Y44" s="259">
        <f t="shared" si="22"/>
        <v>12.574</v>
      </c>
      <c r="Z44" s="259">
        <f t="shared" si="2"/>
        <v>0</v>
      </c>
      <c r="AA44" s="259">
        <v>12.574</v>
      </c>
      <c r="AB44" s="201">
        <v>1280.5</v>
      </c>
      <c r="AC44" s="193">
        <f t="shared" si="23"/>
        <v>16101.01</v>
      </c>
      <c r="AD44" s="193">
        <f t="shared" si="24"/>
        <v>19474.04</v>
      </c>
      <c r="AE44" s="202">
        <f t="shared" si="25"/>
        <v>90.07</v>
      </c>
      <c r="AF44" s="203">
        <f t="shared" si="3"/>
        <v>90.07</v>
      </c>
      <c r="AG44" s="204">
        <v>1590.78</v>
      </c>
      <c r="AH44" s="205">
        <f t="shared" si="26"/>
        <v>0</v>
      </c>
      <c r="AI44" s="205">
        <f t="shared" si="4"/>
        <v>0</v>
      </c>
      <c r="AJ44" s="206">
        <f t="shared" si="27"/>
        <v>0</v>
      </c>
      <c r="AK44" s="196"/>
      <c r="AL44" s="175"/>
      <c r="AM44" s="207">
        <f t="shared" si="28"/>
        <v>0</v>
      </c>
      <c r="AN44" s="207">
        <f t="shared" si="5"/>
        <v>0</v>
      </c>
      <c r="AO44" s="208">
        <v>100</v>
      </c>
      <c r="AP44" s="208">
        <f t="shared" si="29"/>
        <v>89.1469</v>
      </c>
      <c r="AQ44" s="209">
        <f t="shared" si="6"/>
        <v>10.8531</v>
      </c>
      <c r="AR44" s="210">
        <f t="shared" si="7"/>
        <v>0</v>
      </c>
      <c r="AS44" s="210">
        <f t="shared" si="8"/>
        <v>0</v>
      </c>
      <c r="AT44" s="211">
        <f t="shared" si="9"/>
        <v>0</v>
      </c>
      <c r="AU44" s="212">
        <f t="shared" si="10"/>
        <v>0</v>
      </c>
      <c r="AV44" s="212">
        <f t="shared" si="11"/>
        <v>0</v>
      </c>
      <c r="AW44" s="199" t="s">
        <v>48</v>
      </c>
      <c r="AX44" s="213"/>
      <c r="AY44" s="205">
        <v>1280.5</v>
      </c>
      <c r="AZ44" s="205">
        <f t="shared" si="33"/>
        <v>0</v>
      </c>
      <c r="BA44" s="205">
        <f t="shared" si="12"/>
        <v>0</v>
      </c>
      <c r="BB44" s="207">
        <f t="shared" si="30"/>
        <v>12.574</v>
      </c>
      <c r="BC44" s="207">
        <f t="shared" si="31"/>
        <v>0</v>
      </c>
      <c r="BD44" s="207">
        <f t="shared" si="32"/>
        <v>12.574</v>
      </c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</row>
    <row r="45" spans="1:73" s="165" customFormat="1" ht="15.75">
      <c r="A45" s="249">
        <v>37</v>
      </c>
      <c r="B45" s="190" t="s">
        <v>49</v>
      </c>
      <c r="C45" s="191">
        <v>2774.8</v>
      </c>
      <c r="D45" s="223"/>
      <c r="E45" s="226">
        <f t="shared" si="13"/>
        <v>2774.8</v>
      </c>
      <c r="F45" s="255">
        <v>151.6</v>
      </c>
      <c r="G45" s="192">
        <f t="shared" si="14"/>
        <v>154.94</v>
      </c>
      <c r="H45" s="193">
        <f t="shared" si="0"/>
        <v>0</v>
      </c>
      <c r="I45" s="193">
        <f t="shared" si="15"/>
        <v>154.94</v>
      </c>
      <c r="J45" s="194">
        <v>127</v>
      </c>
      <c r="K45" s="195">
        <v>0.03</v>
      </c>
      <c r="L45" s="196">
        <v>325.3</v>
      </c>
      <c r="M45" s="195">
        <f t="shared" si="16"/>
        <v>3100.1</v>
      </c>
      <c r="N45" s="195">
        <f t="shared" si="17"/>
        <v>9.76</v>
      </c>
      <c r="O45" s="197">
        <f t="shared" si="18"/>
        <v>0.003517</v>
      </c>
      <c r="P45" s="194">
        <v>120</v>
      </c>
      <c r="Q45" s="194">
        <v>132.9</v>
      </c>
      <c r="R45" s="198">
        <f t="shared" si="19"/>
        <v>7</v>
      </c>
      <c r="S45" s="262"/>
      <c r="T45" s="192">
        <f t="shared" si="20"/>
        <v>12.28</v>
      </c>
      <c r="U45" s="188">
        <f t="shared" si="21"/>
        <v>1.75</v>
      </c>
      <c r="V45" s="199" t="s">
        <v>49</v>
      </c>
      <c r="W45" s="200">
        <v>15.6</v>
      </c>
      <c r="X45" s="201">
        <f t="shared" si="1"/>
        <v>2417.06</v>
      </c>
      <c r="Y45" s="259">
        <f t="shared" si="22"/>
        <v>9.078</v>
      </c>
      <c r="Z45" s="259">
        <f t="shared" si="2"/>
        <v>0</v>
      </c>
      <c r="AA45" s="259">
        <v>9.078</v>
      </c>
      <c r="AB45" s="201">
        <v>1280.5</v>
      </c>
      <c r="AC45" s="193">
        <f t="shared" si="23"/>
        <v>11624.38</v>
      </c>
      <c r="AD45" s="193">
        <f t="shared" si="24"/>
        <v>14041.44</v>
      </c>
      <c r="AE45" s="202">
        <f t="shared" si="25"/>
        <v>90.63</v>
      </c>
      <c r="AF45" s="203">
        <f t="shared" si="3"/>
        <v>90.63</v>
      </c>
      <c r="AG45" s="204">
        <v>1590.78</v>
      </c>
      <c r="AH45" s="205">
        <f t="shared" si="26"/>
        <v>0</v>
      </c>
      <c r="AI45" s="205">
        <f t="shared" si="4"/>
        <v>0</v>
      </c>
      <c r="AJ45" s="206">
        <f t="shared" si="27"/>
        <v>0</v>
      </c>
      <c r="AK45" s="196"/>
      <c r="AL45" s="175"/>
      <c r="AM45" s="207">
        <f t="shared" si="28"/>
        <v>0</v>
      </c>
      <c r="AN45" s="207">
        <f t="shared" si="5"/>
        <v>0</v>
      </c>
      <c r="AO45" s="208">
        <v>100</v>
      </c>
      <c r="AP45" s="208">
        <f t="shared" si="29"/>
        <v>89.50679</v>
      </c>
      <c r="AQ45" s="209">
        <f t="shared" si="6"/>
        <v>10.49321</v>
      </c>
      <c r="AR45" s="210">
        <f t="shared" si="7"/>
        <v>0</v>
      </c>
      <c r="AS45" s="210">
        <f t="shared" si="8"/>
        <v>0</v>
      </c>
      <c r="AT45" s="211">
        <f t="shared" si="9"/>
        <v>0</v>
      </c>
      <c r="AU45" s="212">
        <f t="shared" si="10"/>
        <v>0</v>
      </c>
      <c r="AV45" s="212">
        <f t="shared" si="11"/>
        <v>0</v>
      </c>
      <c r="AW45" s="199" t="s">
        <v>49</v>
      </c>
      <c r="AX45" s="213"/>
      <c r="AY45" s="205">
        <v>1280.5</v>
      </c>
      <c r="AZ45" s="205">
        <f t="shared" si="33"/>
        <v>0</v>
      </c>
      <c r="BA45" s="205">
        <f t="shared" si="12"/>
        <v>0</v>
      </c>
      <c r="BB45" s="207">
        <f t="shared" si="30"/>
        <v>9.078</v>
      </c>
      <c r="BC45" s="207">
        <f t="shared" si="31"/>
        <v>0</v>
      </c>
      <c r="BD45" s="207">
        <f t="shared" si="32"/>
        <v>9.078</v>
      </c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</row>
    <row r="46" spans="1:73" s="165" customFormat="1" ht="15.75">
      <c r="A46" s="249">
        <v>38</v>
      </c>
      <c r="B46" s="268" t="s">
        <v>50</v>
      </c>
      <c r="C46" s="191">
        <v>3043.4</v>
      </c>
      <c r="D46" s="223">
        <v>140.1</v>
      </c>
      <c r="E46" s="226">
        <f t="shared" si="13"/>
        <v>3183.5</v>
      </c>
      <c r="F46" s="255">
        <v>177.88</v>
      </c>
      <c r="G46" s="192">
        <f t="shared" si="14"/>
        <v>181.79</v>
      </c>
      <c r="H46" s="193">
        <f t="shared" si="0"/>
        <v>1.42</v>
      </c>
      <c r="I46" s="193">
        <f t="shared" si="15"/>
        <v>180.37</v>
      </c>
      <c r="J46" s="194">
        <v>134</v>
      </c>
      <c r="K46" s="195">
        <v>0.03</v>
      </c>
      <c r="L46" s="196">
        <v>244.4</v>
      </c>
      <c r="M46" s="195">
        <f t="shared" si="16"/>
        <v>3427.9</v>
      </c>
      <c r="N46" s="195">
        <f t="shared" si="17"/>
        <v>7.33</v>
      </c>
      <c r="O46" s="197">
        <f t="shared" si="18"/>
        <v>0.002302</v>
      </c>
      <c r="P46" s="194">
        <v>98</v>
      </c>
      <c r="Q46" s="194">
        <v>82.44</v>
      </c>
      <c r="R46" s="198">
        <f t="shared" si="19"/>
        <v>36</v>
      </c>
      <c r="S46" s="262">
        <v>1.099</v>
      </c>
      <c r="T46" s="192">
        <f t="shared" si="20"/>
        <v>90.92</v>
      </c>
      <c r="U46" s="188">
        <f t="shared" si="21"/>
        <v>2.53</v>
      </c>
      <c r="V46" s="269" t="s">
        <v>50</v>
      </c>
      <c r="W46" s="200">
        <v>15.6</v>
      </c>
      <c r="X46" s="201">
        <f t="shared" si="1"/>
        <v>2813.77</v>
      </c>
      <c r="Y46" s="259">
        <f t="shared" si="22"/>
        <v>11.457</v>
      </c>
      <c r="Z46" s="259">
        <f t="shared" si="2"/>
        <v>0.09</v>
      </c>
      <c r="AA46" s="259">
        <v>11.547</v>
      </c>
      <c r="AB46" s="201">
        <v>1280.5</v>
      </c>
      <c r="AC46" s="193">
        <f t="shared" si="23"/>
        <v>14670.69</v>
      </c>
      <c r="AD46" s="193">
        <f t="shared" si="24"/>
        <v>17484.46</v>
      </c>
      <c r="AE46" s="202">
        <f t="shared" si="25"/>
        <v>96.94</v>
      </c>
      <c r="AF46" s="203">
        <f t="shared" si="3"/>
        <v>96.94</v>
      </c>
      <c r="AG46" s="204">
        <v>1590.78</v>
      </c>
      <c r="AH46" s="205">
        <f t="shared" si="26"/>
        <v>143.17</v>
      </c>
      <c r="AI46" s="205">
        <f t="shared" si="4"/>
        <v>22.15</v>
      </c>
      <c r="AJ46" s="206">
        <f t="shared" si="27"/>
        <v>165.32</v>
      </c>
      <c r="AK46" s="196">
        <f>AJ46/H46</f>
        <v>116.42</v>
      </c>
      <c r="AL46" s="175"/>
      <c r="AM46" s="207">
        <f t="shared" si="28"/>
        <v>0</v>
      </c>
      <c r="AN46" s="207">
        <f t="shared" si="5"/>
        <v>0</v>
      </c>
      <c r="AO46" s="208">
        <v>100</v>
      </c>
      <c r="AP46" s="208">
        <f t="shared" si="29"/>
        <v>92.87027</v>
      </c>
      <c r="AQ46" s="209">
        <f t="shared" si="6"/>
        <v>7.12973</v>
      </c>
      <c r="AR46" s="210">
        <f t="shared" si="7"/>
        <v>0</v>
      </c>
      <c r="AS46" s="210">
        <f t="shared" si="8"/>
        <v>0</v>
      </c>
      <c r="AT46" s="211">
        <f t="shared" si="9"/>
        <v>0</v>
      </c>
      <c r="AU46" s="212">
        <f t="shared" si="10"/>
        <v>0</v>
      </c>
      <c r="AV46" s="212">
        <f t="shared" si="11"/>
        <v>0</v>
      </c>
      <c r="AW46" s="269" t="s">
        <v>50</v>
      </c>
      <c r="AX46" s="213"/>
      <c r="AY46" s="205">
        <v>1280.5</v>
      </c>
      <c r="AZ46" s="205">
        <f t="shared" si="33"/>
        <v>0</v>
      </c>
      <c r="BA46" s="205">
        <f t="shared" si="12"/>
        <v>0</v>
      </c>
      <c r="BB46" s="207">
        <f t="shared" si="30"/>
        <v>11.457</v>
      </c>
      <c r="BC46" s="207">
        <f t="shared" si="31"/>
        <v>0.09</v>
      </c>
      <c r="BD46" s="207">
        <f t="shared" si="32"/>
        <v>11.547</v>
      </c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</row>
    <row r="47" spans="1:73" s="165" customFormat="1" ht="15.75">
      <c r="A47" s="270">
        <v>39</v>
      </c>
      <c r="B47" s="268" t="s">
        <v>51</v>
      </c>
      <c r="C47" s="191">
        <v>3027.8</v>
      </c>
      <c r="D47" s="223">
        <v>142.6</v>
      </c>
      <c r="E47" s="226">
        <f t="shared" si="13"/>
        <v>3170.4</v>
      </c>
      <c r="F47" s="255">
        <v>187.58</v>
      </c>
      <c r="G47" s="192">
        <f t="shared" si="14"/>
        <v>191.71</v>
      </c>
      <c r="H47" s="193">
        <f t="shared" si="0"/>
        <v>1.81</v>
      </c>
      <c r="I47" s="193">
        <f t="shared" si="15"/>
        <v>189.9</v>
      </c>
      <c r="J47" s="194">
        <v>121</v>
      </c>
      <c r="K47" s="195">
        <v>0.03</v>
      </c>
      <c r="L47" s="196">
        <v>232.5</v>
      </c>
      <c r="M47" s="195">
        <f t="shared" si="16"/>
        <v>3402.9</v>
      </c>
      <c r="N47" s="195">
        <f t="shared" si="17"/>
        <v>6.98</v>
      </c>
      <c r="O47" s="197">
        <f t="shared" si="18"/>
        <v>0.002202</v>
      </c>
      <c r="P47" s="194">
        <v>98</v>
      </c>
      <c r="Q47" s="194">
        <v>130.75</v>
      </c>
      <c r="R47" s="198">
        <f t="shared" si="19"/>
        <v>23</v>
      </c>
      <c r="S47" s="262">
        <v>1.496</v>
      </c>
      <c r="T47" s="192">
        <f t="shared" si="20"/>
        <v>52.48</v>
      </c>
      <c r="U47" s="188">
        <f t="shared" si="21"/>
        <v>2.28</v>
      </c>
      <c r="V47" s="269" t="s">
        <v>51</v>
      </c>
      <c r="W47" s="200">
        <v>15.6</v>
      </c>
      <c r="X47" s="201">
        <f t="shared" si="1"/>
        <v>2962.44</v>
      </c>
      <c r="Y47" s="259">
        <f t="shared" si="22"/>
        <v>10.54</v>
      </c>
      <c r="Z47" s="259">
        <f t="shared" si="2"/>
        <v>0.1</v>
      </c>
      <c r="AA47" s="259">
        <v>10.64</v>
      </c>
      <c r="AB47" s="201">
        <v>1280.5</v>
      </c>
      <c r="AC47" s="193">
        <f t="shared" si="23"/>
        <v>13496.47</v>
      </c>
      <c r="AD47" s="193">
        <f t="shared" si="24"/>
        <v>16458.91</v>
      </c>
      <c r="AE47" s="202">
        <f t="shared" si="25"/>
        <v>86.67</v>
      </c>
      <c r="AF47" s="203">
        <f t="shared" si="3"/>
        <v>86.67</v>
      </c>
      <c r="AG47" s="204">
        <v>1590.78</v>
      </c>
      <c r="AH47" s="205">
        <f t="shared" si="26"/>
        <v>159.08</v>
      </c>
      <c r="AI47" s="205">
        <f t="shared" si="4"/>
        <v>28.24</v>
      </c>
      <c r="AJ47" s="206">
        <f t="shared" si="27"/>
        <v>187.32</v>
      </c>
      <c r="AK47" s="196">
        <f>AJ47/H47</f>
        <v>103.49</v>
      </c>
      <c r="AL47" s="175"/>
      <c r="AM47" s="207">
        <f t="shared" si="28"/>
        <v>0</v>
      </c>
      <c r="AN47" s="207">
        <f t="shared" si="5"/>
        <v>0</v>
      </c>
      <c r="AO47" s="208">
        <v>100</v>
      </c>
      <c r="AP47" s="208">
        <f t="shared" si="29"/>
        <v>93.16759</v>
      </c>
      <c r="AQ47" s="209">
        <f t="shared" si="6"/>
        <v>6.83241</v>
      </c>
      <c r="AR47" s="210">
        <f t="shared" si="7"/>
        <v>0</v>
      </c>
      <c r="AS47" s="210">
        <f t="shared" si="8"/>
        <v>0</v>
      </c>
      <c r="AT47" s="211">
        <f t="shared" si="9"/>
        <v>0</v>
      </c>
      <c r="AU47" s="212">
        <f t="shared" si="10"/>
        <v>0</v>
      </c>
      <c r="AV47" s="212">
        <f t="shared" si="11"/>
        <v>0</v>
      </c>
      <c r="AW47" s="269" t="s">
        <v>51</v>
      </c>
      <c r="AX47" s="213"/>
      <c r="AY47" s="205">
        <v>1280.5</v>
      </c>
      <c r="AZ47" s="205">
        <f t="shared" si="33"/>
        <v>0</v>
      </c>
      <c r="BA47" s="205">
        <f t="shared" si="12"/>
        <v>0</v>
      </c>
      <c r="BB47" s="207">
        <f t="shared" si="30"/>
        <v>10.54</v>
      </c>
      <c r="BC47" s="207">
        <f t="shared" si="31"/>
        <v>0.1</v>
      </c>
      <c r="BD47" s="207">
        <f t="shared" si="32"/>
        <v>10.64</v>
      </c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</row>
    <row r="48" spans="1:73" s="165" customFormat="1" ht="15.75">
      <c r="A48" s="270">
        <v>40</v>
      </c>
      <c r="B48" s="190" t="s">
        <v>52</v>
      </c>
      <c r="C48" s="191">
        <v>2506.7</v>
      </c>
      <c r="D48" s="223">
        <v>232.5</v>
      </c>
      <c r="E48" s="226">
        <f t="shared" si="13"/>
        <v>2739.2</v>
      </c>
      <c r="F48" s="255">
        <v>214.9</v>
      </c>
      <c r="G48" s="192">
        <f t="shared" si="14"/>
        <v>219.63</v>
      </c>
      <c r="H48" s="193">
        <f t="shared" si="0"/>
        <v>3.3</v>
      </c>
      <c r="I48" s="193">
        <f t="shared" si="15"/>
        <v>216.33</v>
      </c>
      <c r="J48" s="194">
        <v>105</v>
      </c>
      <c r="K48" s="195">
        <v>0.03</v>
      </c>
      <c r="L48" s="196">
        <v>197.5</v>
      </c>
      <c r="M48" s="195">
        <f t="shared" si="16"/>
        <v>2936.7</v>
      </c>
      <c r="N48" s="195">
        <f t="shared" si="17"/>
        <v>5.93</v>
      </c>
      <c r="O48" s="197">
        <f t="shared" si="18"/>
        <v>0.002165</v>
      </c>
      <c r="P48" s="194">
        <v>74</v>
      </c>
      <c r="Q48" s="194">
        <v>86.9</v>
      </c>
      <c r="R48" s="198">
        <f t="shared" si="19"/>
        <v>31</v>
      </c>
      <c r="S48" s="237">
        <v>2.8</v>
      </c>
      <c r="T48" s="192">
        <f t="shared" si="20"/>
        <v>124</v>
      </c>
      <c r="U48" s="188">
        <f t="shared" si="21"/>
        <v>4</v>
      </c>
      <c r="V48" s="199" t="s">
        <v>52</v>
      </c>
      <c r="W48" s="200">
        <v>15.6</v>
      </c>
      <c r="X48" s="201">
        <f t="shared" si="1"/>
        <v>3374.75</v>
      </c>
      <c r="Y48" s="259">
        <f t="shared" si="22"/>
        <v>11.851</v>
      </c>
      <c r="Z48" s="259">
        <f t="shared" si="2"/>
        <v>0.181</v>
      </c>
      <c r="AA48" s="259">
        <v>12.032</v>
      </c>
      <c r="AB48" s="201">
        <v>1280.5</v>
      </c>
      <c r="AC48" s="193">
        <f t="shared" si="23"/>
        <v>15175.21</v>
      </c>
      <c r="AD48" s="193">
        <f t="shared" si="24"/>
        <v>18549.96</v>
      </c>
      <c r="AE48" s="202">
        <f t="shared" si="25"/>
        <v>85.75</v>
      </c>
      <c r="AF48" s="203">
        <f t="shared" si="3"/>
        <v>85.75</v>
      </c>
      <c r="AG48" s="204">
        <v>1590.78</v>
      </c>
      <c r="AH48" s="205">
        <f t="shared" si="26"/>
        <v>287.93</v>
      </c>
      <c r="AI48" s="205">
        <f t="shared" si="4"/>
        <v>51.48</v>
      </c>
      <c r="AJ48" s="206">
        <f t="shared" si="27"/>
        <v>339.41</v>
      </c>
      <c r="AK48" s="196">
        <f>AJ48/H48</f>
        <v>102.85</v>
      </c>
      <c r="AL48" s="175"/>
      <c r="AM48" s="207">
        <f t="shared" si="28"/>
        <v>0</v>
      </c>
      <c r="AN48" s="207">
        <f t="shared" si="5"/>
        <v>0</v>
      </c>
      <c r="AO48" s="208">
        <v>100</v>
      </c>
      <c r="AP48" s="208">
        <f t="shared" si="29"/>
        <v>93.27476</v>
      </c>
      <c r="AQ48" s="209">
        <f t="shared" si="6"/>
        <v>6.72524</v>
      </c>
      <c r="AR48" s="210">
        <f t="shared" si="7"/>
        <v>0</v>
      </c>
      <c r="AS48" s="210">
        <f t="shared" si="8"/>
        <v>0</v>
      </c>
      <c r="AT48" s="211">
        <f t="shared" si="9"/>
        <v>0</v>
      </c>
      <c r="AU48" s="212">
        <f t="shared" si="10"/>
        <v>0</v>
      </c>
      <c r="AV48" s="212">
        <f t="shared" si="11"/>
        <v>0</v>
      </c>
      <c r="AW48" s="199" t="s">
        <v>52</v>
      </c>
      <c r="AX48" s="213"/>
      <c r="AY48" s="205">
        <v>1280.5</v>
      </c>
      <c r="AZ48" s="205">
        <f t="shared" si="33"/>
        <v>0</v>
      </c>
      <c r="BA48" s="205">
        <f t="shared" si="12"/>
        <v>0</v>
      </c>
      <c r="BB48" s="207">
        <f t="shared" si="30"/>
        <v>11.851</v>
      </c>
      <c r="BC48" s="207">
        <f t="shared" si="31"/>
        <v>0.181</v>
      </c>
      <c r="BD48" s="207">
        <f t="shared" si="32"/>
        <v>12.032</v>
      </c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</row>
    <row r="49" spans="1:73" s="165" customFormat="1" ht="15.75">
      <c r="A49" s="249">
        <v>41</v>
      </c>
      <c r="B49" s="190" t="s">
        <v>53</v>
      </c>
      <c r="C49" s="191">
        <v>3401.1</v>
      </c>
      <c r="D49" s="223">
        <v>57.5</v>
      </c>
      <c r="E49" s="226">
        <f t="shared" si="13"/>
        <v>3458.6</v>
      </c>
      <c r="F49" s="255">
        <v>230.99</v>
      </c>
      <c r="G49" s="192">
        <f t="shared" si="14"/>
        <v>236.07</v>
      </c>
      <c r="H49" s="193">
        <f t="shared" si="0"/>
        <v>0.15</v>
      </c>
      <c r="I49" s="193">
        <f t="shared" si="15"/>
        <v>235.92</v>
      </c>
      <c r="J49" s="194">
        <v>133</v>
      </c>
      <c r="K49" s="195">
        <v>0.03</v>
      </c>
      <c r="L49" s="196">
        <v>309.4</v>
      </c>
      <c r="M49" s="195">
        <f t="shared" si="16"/>
        <v>3768</v>
      </c>
      <c r="N49" s="195">
        <f t="shared" si="17"/>
        <v>9.28</v>
      </c>
      <c r="O49" s="197">
        <f t="shared" si="18"/>
        <v>0.002683</v>
      </c>
      <c r="P49" s="194">
        <v>96</v>
      </c>
      <c r="Q49" s="194">
        <v>138.21</v>
      </c>
      <c r="R49" s="198">
        <f t="shared" si="19"/>
        <v>37</v>
      </c>
      <c r="S49" s="262"/>
      <c r="T49" s="192">
        <f t="shared" si="20"/>
        <v>88.58</v>
      </c>
      <c r="U49" s="188">
        <f t="shared" si="21"/>
        <v>2.39</v>
      </c>
      <c r="V49" s="199" t="s">
        <v>53</v>
      </c>
      <c r="W49" s="200">
        <v>15.6</v>
      </c>
      <c r="X49" s="201">
        <f t="shared" si="1"/>
        <v>3680.35</v>
      </c>
      <c r="Y49" s="259">
        <f t="shared" si="22"/>
        <v>13.146</v>
      </c>
      <c r="Z49" s="259">
        <f t="shared" si="2"/>
        <v>0.008</v>
      </c>
      <c r="AA49" s="259">
        <v>13.154</v>
      </c>
      <c r="AB49" s="201">
        <v>1280.5</v>
      </c>
      <c r="AC49" s="193">
        <f t="shared" si="23"/>
        <v>16833.45</v>
      </c>
      <c r="AD49" s="193">
        <f t="shared" si="24"/>
        <v>20513.8</v>
      </c>
      <c r="AE49" s="202">
        <f t="shared" si="25"/>
        <v>86.95</v>
      </c>
      <c r="AF49" s="203">
        <f t="shared" si="3"/>
        <v>86.95</v>
      </c>
      <c r="AG49" s="204">
        <v>1590.78</v>
      </c>
      <c r="AH49" s="205">
        <f t="shared" si="26"/>
        <v>12.73</v>
      </c>
      <c r="AI49" s="205">
        <f t="shared" si="4"/>
        <v>2.34</v>
      </c>
      <c r="AJ49" s="206">
        <f t="shared" si="27"/>
        <v>15.07</v>
      </c>
      <c r="AK49" s="196">
        <f>AJ49/H49</f>
        <v>100.47</v>
      </c>
      <c r="AL49" s="175"/>
      <c r="AM49" s="207">
        <f t="shared" si="28"/>
        <v>0</v>
      </c>
      <c r="AN49" s="207">
        <f t="shared" si="5"/>
        <v>0</v>
      </c>
      <c r="AO49" s="208">
        <v>100</v>
      </c>
      <c r="AP49" s="208">
        <f t="shared" si="29"/>
        <v>91.78875</v>
      </c>
      <c r="AQ49" s="209">
        <f t="shared" si="6"/>
        <v>8.21125</v>
      </c>
      <c r="AR49" s="210">
        <f t="shared" si="7"/>
        <v>0</v>
      </c>
      <c r="AS49" s="210">
        <f t="shared" si="8"/>
        <v>0</v>
      </c>
      <c r="AT49" s="211">
        <f t="shared" si="9"/>
        <v>0</v>
      </c>
      <c r="AU49" s="212">
        <f t="shared" si="10"/>
        <v>0</v>
      </c>
      <c r="AV49" s="212">
        <f t="shared" si="11"/>
        <v>0</v>
      </c>
      <c r="AW49" s="199" t="s">
        <v>53</v>
      </c>
      <c r="AX49" s="213"/>
      <c r="AY49" s="205">
        <v>1280.5</v>
      </c>
      <c r="AZ49" s="205">
        <f t="shared" si="33"/>
        <v>0</v>
      </c>
      <c r="BA49" s="205">
        <f t="shared" si="12"/>
        <v>0</v>
      </c>
      <c r="BB49" s="207">
        <f t="shared" si="30"/>
        <v>13.146</v>
      </c>
      <c r="BC49" s="207">
        <f t="shared" si="31"/>
        <v>0.008</v>
      </c>
      <c r="BD49" s="207">
        <f t="shared" si="32"/>
        <v>13.154</v>
      </c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</row>
    <row r="50" spans="1:73" s="165" customFormat="1" ht="15.75">
      <c r="A50" s="249">
        <v>42</v>
      </c>
      <c r="B50" s="190" t="s">
        <v>54</v>
      </c>
      <c r="C50" s="191">
        <v>3898.5</v>
      </c>
      <c r="D50" s="223"/>
      <c r="E50" s="226">
        <f t="shared" si="13"/>
        <v>3898.5</v>
      </c>
      <c r="F50" s="255">
        <v>231.48</v>
      </c>
      <c r="G50" s="192">
        <f t="shared" si="14"/>
        <v>236.57</v>
      </c>
      <c r="H50" s="193">
        <f t="shared" si="0"/>
        <v>0</v>
      </c>
      <c r="I50" s="193">
        <f t="shared" si="15"/>
        <v>236.57</v>
      </c>
      <c r="J50" s="194">
        <v>126</v>
      </c>
      <c r="K50" s="195">
        <v>0.03</v>
      </c>
      <c r="L50" s="196">
        <v>689.1</v>
      </c>
      <c r="M50" s="195">
        <f t="shared" si="16"/>
        <v>4587.6</v>
      </c>
      <c r="N50" s="195">
        <f t="shared" si="17"/>
        <v>20.67</v>
      </c>
      <c r="O50" s="197">
        <f t="shared" si="18"/>
        <v>0.005302</v>
      </c>
      <c r="P50" s="194">
        <v>108</v>
      </c>
      <c r="Q50" s="194">
        <v>156.27</v>
      </c>
      <c r="R50" s="198">
        <f t="shared" si="19"/>
        <v>18</v>
      </c>
      <c r="S50" s="262"/>
      <c r="T50" s="192">
        <f>G50-Q50-S50-N50</f>
        <v>59.63</v>
      </c>
      <c r="U50" s="188">
        <f t="shared" si="21"/>
        <v>3.31</v>
      </c>
      <c r="V50" s="199" t="s">
        <v>54</v>
      </c>
      <c r="W50" s="200">
        <v>15.6</v>
      </c>
      <c r="X50" s="201">
        <f t="shared" si="1"/>
        <v>3690.49</v>
      </c>
      <c r="Y50" s="259">
        <f t="shared" si="22"/>
        <v>14.286</v>
      </c>
      <c r="Z50" s="259">
        <f t="shared" si="2"/>
        <v>0</v>
      </c>
      <c r="AA50" s="259">
        <v>14.286</v>
      </c>
      <c r="AB50" s="201">
        <v>1280.5</v>
      </c>
      <c r="AC50" s="193">
        <f t="shared" si="23"/>
        <v>18293.22</v>
      </c>
      <c r="AD50" s="193">
        <f t="shared" si="24"/>
        <v>21983.71</v>
      </c>
      <c r="AE50" s="202">
        <f t="shared" si="25"/>
        <v>92.93</v>
      </c>
      <c r="AF50" s="203">
        <f t="shared" si="3"/>
        <v>92.93</v>
      </c>
      <c r="AG50" s="204">
        <v>1590.78</v>
      </c>
      <c r="AH50" s="205">
        <f t="shared" si="26"/>
        <v>0</v>
      </c>
      <c r="AI50" s="205">
        <f t="shared" si="4"/>
        <v>0</v>
      </c>
      <c r="AJ50" s="206">
        <f t="shared" si="27"/>
        <v>0</v>
      </c>
      <c r="AK50" s="196"/>
      <c r="AL50" s="175"/>
      <c r="AM50" s="207">
        <f t="shared" si="28"/>
        <v>0</v>
      </c>
      <c r="AN50" s="207">
        <f t="shared" si="5"/>
        <v>0</v>
      </c>
      <c r="AO50" s="208">
        <v>100</v>
      </c>
      <c r="AP50" s="208">
        <f t="shared" si="29"/>
        <v>84.97907</v>
      </c>
      <c r="AQ50" s="209">
        <f t="shared" si="6"/>
        <v>15.02093</v>
      </c>
      <c r="AR50" s="210">
        <f t="shared" si="7"/>
        <v>0</v>
      </c>
      <c r="AS50" s="210">
        <f t="shared" si="8"/>
        <v>0</v>
      </c>
      <c r="AT50" s="211">
        <f t="shared" si="9"/>
        <v>0</v>
      </c>
      <c r="AU50" s="212">
        <f t="shared" si="10"/>
        <v>0</v>
      </c>
      <c r="AV50" s="212">
        <f t="shared" si="11"/>
        <v>0</v>
      </c>
      <c r="AW50" s="199" t="s">
        <v>54</v>
      </c>
      <c r="AX50" s="213"/>
      <c r="AY50" s="205">
        <v>1280.5</v>
      </c>
      <c r="AZ50" s="205">
        <f t="shared" si="33"/>
        <v>0</v>
      </c>
      <c r="BA50" s="205">
        <f t="shared" si="12"/>
        <v>0</v>
      </c>
      <c r="BB50" s="207">
        <f t="shared" si="30"/>
        <v>14.286</v>
      </c>
      <c r="BC50" s="207">
        <f t="shared" si="31"/>
        <v>0</v>
      </c>
      <c r="BD50" s="207">
        <f t="shared" si="32"/>
        <v>14.286</v>
      </c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</row>
    <row r="51" spans="1:73" s="165" customFormat="1" ht="15.75">
      <c r="A51" s="249">
        <v>43</v>
      </c>
      <c r="B51" s="190" t="s">
        <v>55</v>
      </c>
      <c r="C51" s="191">
        <v>3910.3</v>
      </c>
      <c r="D51" s="223"/>
      <c r="E51" s="226">
        <f t="shared" si="13"/>
        <v>3910.3</v>
      </c>
      <c r="F51" s="255">
        <v>423.56</v>
      </c>
      <c r="G51" s="192">
        <f t="shared" si="14"/>
        <v>432.88</v>
      </c>
      <c r="H51" s="193">
        <f t="shared" si="0"/>
        <v>0</v>
      </c>
      <c r="I51" s="193">
        <f t="shared" si="15"/>
        <v>432.88</v>
      </c>
      <c r="J51" s="194">
        <v>130</v>
      </c>
      <c r="K51" s="195">
        <v>0.03</v>
      </c>
      <c r="L51" s="196">
        <v>689.1</v>
      </c>
      <c r="M51" s="195">
        <f t="shared" si="16"/>
        <v>4599.4</v>
      </c>
      <c r="N51" s="195">
        <f t="shared" si="17"/>
        <v>20.67</v>
      </c>
      <c r="O51" s="197">
        <f t="shared" si="18"/>
        <v>0.005286</v>
      </c>
      <c r="P51" s="194">
        <v>107</v>
      </c>
      <c r="Q51" s="194">
        <v>102.9</v>
      </c>
      <c r="R51" s="198">
        <f t="shared" si="19"/>
        <v>23</v>
      </c>
      <c r="S51" s="262"/>
      <c r="T51" s="192">
        <f t="shared" si="20"/>
        <v>309.31</v>
      </c>
      <c r="U51" s="188">
        <f>T51/R51</f>
        <v>13.45</v>
      </c>
      <c r="V51" s="199" t="s">
        <v>55</v>
      </c>
      <c r="W51" s="200">
        <v>15.6</v>
      </c>
      <c r="X51" s="201">
        <f t="shared" si="1"/>
        <v>6752.93</v>
      </c>
      <c r="Y51" s="259">
        <f t="shared" si="22"/>
        <v>20.355</v>
      </c>
      <c r="Z51" s="259">
        <f t="shared" si="2"/>
        <v>0</v>
      </c>
      <c r="AA51" s="259">
        <v>20.355</v>
      </c>
      <c r="AB51" s="201">
        <v>1280.5</v>
      </c>
      <c r="AC51" s="193">
        <f t="shared" si="23"/>
        <v>26064.58</v>
      </c>
      <c r="AD51" s="193">
        <f t="shared" si="24"/>
        <v>32817.51</v>
      </c>
      <c r="AE51" s="202">
        <f t="shared" si="25"/>
        <v>75.81</v>
      </c>
      <c r="AF51" s="203">
        <f t="shared" si="3"/>
        <v>75.81</v>
      </c>
      <c r="AG51" s="204">
        <v>1590.78</v>
      </c>
      <c r="AH51" s="205">
        <f t="shared" si="26"/>
        <v>0</v>
      </c>
      <c r="AI51" s="205">
        <f t="shared" si="4"/>
        <v>0</v>
      </c>
      <c r="AJ51" s="206">
        <f t="shared" si="27"/>
        <v>0</v>
      </c>
      <c r="AK51" s="196"/>
      <c r="AL51" s="175"/>
      <c r="AM51" s="207">
        <f t="shared" si="28"/>
        <v>0</v>
      </c>
      <c r="AN51" s="207">
        <f t="shared" si="5"/>
        <v>0</v>
      </c>
      <c r="AO51" s="208">
        <v>100</v>
      </c>
      <c r="AP51" s="208">
        <f t="shared" si="29"/>
        <v>85.01761</v>
      </c>
      <c r="AQ51" s="209">
        <f t="shared" si="6"/>
        <v>14.98239</v>
      </c>
      <c r="AR51" s="210">
        <f t="shared" si="7"/>
        <v>0</v>
      </c>
      <c r="AS51" s="210">
        <f t="shared" si="8"/>
        <v>0</v>
      </c>
      <c r="AT51" s="211">
        <f t="shared" si="9"/>
        <v>0</v>
      </c>
      <c r="AU51" s="212">
        <f t="shared" si="10"/>
        <v>0</v>
      </c>
      <c r="AV51" s="212">
        <f t="shared" si="11"/>
        <v>0</v>
      </c>
      <c r="AW51" s="199" t="s">
        <v>55</v>
      </c>
      <c r="AX51" s="213"/>
      <c r="AY51" s="205">
        <v>1280.5</v>
      </c>
      <c r="AZ51" s="205">
        <f t="shared" si="33"/>
        <v>0</v>
      </c>
      <c r="BA51" s="205">
        <f t="shared" si="12"/>
        <v>0</v>
      </c>
      <c r="BB51" s="207">
        <f t="shared" si="30"/>
        <v>20.355</v>
      </c>
      <c r="BC51" s="207">
        <f t="shared" si="31"/>
        <v>0</v>
      </c>
      <c r="BD51" s="207">
        <f t="shared" si="32"/>
        <v>20.355</v>
      </c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</row>
    <row r="52" spans="1:73" s="165" customFormat="1" ht="15.75">
      <c r="A52" s="249">
        <v>44</v>
      </c>
      <c r="B52" s="190" t="s">
        <v>56</v>
      </c>
      <c r="C52" s="191">
        <v>6498.9</v>
      </c>
      <c r="D52" s="223"/>
      <c r="E52" s="226">
        <f t="shared" si="13"/>
        <v>6498.9</v>
      </c>
      <c r="F52" s="255">
        <v>322.97</v>
      </c>
      <c r="G52" s="192">
        <f t="shared" si="14"/>
        <v>330.08</v>
      </c>
      <c r="H52" s="193">
        <f t="shared" si="0"/>
        <v>0</v>
      </c>
      <c r="I52" s="193">
        <f t="shared" si="15"/>
        <v>330.08</v>
      </c>
      <c r="J52" s="194">
        <v>249</v>
      </c>
      <c r="K52" s="195">
        <v>0.03</v>
      </c>
      <c r="L52" s="196">
        <v>1176.3</v>
      </c>
      <c r="M52" s="195">
        <f t="shared" si="16"/>
        <v>7675.2</v>
      </c>
      <c r="N52" s="195">
        <f t="shared" si="17"/>
        <v>35.29</v>
      </c>
      <c r="O52" s="197">
        <f t="shared" si="18"/>
        <v>0.00543</v>
      </c>
      <c r="P52" s="194">
        <v>209</v>
      </c>
      <c r="Q52" s="194">
        <v>201.48</v>
      </c>
      <c r="R52" s="198">
        <f t="shared" si="19"/>
        <v>40</v>
      </c>
      <c r="S52" s="262"/>
      <c r="T52" s="192">
        <f t="shared" si="20"/>
        <v>93.31</v>
      </c>
      <c r="U52" s="188">
        <f>T52/R52</f>
        <v>2.33</v>
      </c>
      <c r="V52" s="199" t="s">
        <v>56</v>
      </c>
      <c r="W52" s="200">
        <v>15.6</v>
      </c>
      <c r="X52" s="201">
        <f t="shared" si="1"/>
        <v>5149.25</v>
      </c>
      <c r="Y52" s="259">
        <f t="shared" si="22"/>
        <v>18.184</v>
      </c>
      <c r="Z52" s="259">
        <f t="shared" si="2"/>
        <v>0</v>
      </c>
      <c r="AA52" s="259">
        <v>18.184</v>
      </c>
      <c r="AB52" s="201">
        <v>1280.5</v>
      </c>
      <c r="AC52" s="193">
        <f t="shared" si="23"/>
        <v>23284.61</v>
      </c>
      <c r="AD52" s="193">
        <f t="shared" si="24"/>
        <v>28433.86</v>
      </c>
      <c r="AE52" s="202">
        <f t="shared" si="25"/>
        <v>86.14</v>
      </c>
      <c r="AF52" s="203">
        <f t="shared" si="3"/>
        <v>86.14</v>
      </c>
      <c r="AG52" s="204">
        <v>1590.78</v>
      </c>
      <c r="AH52" s="205">
        <f t="shared" si="26"/>
        <v>0</v>
      </c>
      <c r="AI52" s="205">
        <f t="shared" si="4"/>
        <v>0</v>
      </c>
      <c r="AJ52" s="206">
        <f t="shared" si="27"/>
        <v>0</v>
      </c>
      <c r="AK52" s="196"/>
      <c r="AL52" s="175"/>
      <c r="AM52" s="207">
        <f t="shared" si="28"/>
        <v>0</v>
      </c>
      <c r="AN52" s="207">
        <f t="shared" si="5"/>
        <v>0</v>
      </c>
      <c r="AO52" s="208">
        <v>100</v>
      </c>
      <c r="AP52" s="208">
        <f t="shared" si="29"/>
        <v>84.67402</v>
      </c>
      <c r="AQ52" s="209">
        <f t="shared" si="6"/>
        <v>15.32598</v>
      </c>
      <c r="AR52" s="210">
        <f t="shared" si="7"/>
        <v>0</v>
      </c>
      <c r="AS52" s="210">
        <f t="shared" si="8"/>
        <v>0</v>
      </c>
      <c r="AT52" s="211">
        <f t="shared" si="9"/>
        <v>0</v>
      </c>
      <c r="AU52" s="212">
        <f t="shared" si="10"/>
        <v>0</v>
      </c>
      <c r="AV52" s="212">
        <f t="shared" si="11"/>
        <v>0</v>
      </c>
      <c r="AW52" s="199" t="s">
        <v>56</v>
      </c>
      <c r="AX52" s="213"/>
      <c r="AY52" s="205">
        <v>1280.5</v>
      </c>
      <c r="AZ52" s="205">
        <f t="shared" si="33"/>
        <v>0</v>
      </c>
      <c r="BA52" s="205">
        <f t="shared" si="12"/>
        <v>0</v>
      </c>
      <c r="BB52" s="207">
        <f t="shared" si="30"/>
        <v>18.184</v>
      </c>
      <c r="BC52" s="207">
        <f t="shared" si="31"/>
        <v>0</v>
      </c>
      <c r="BD52" s="207">
        <f t="shared" si="32"/>
        <v>18.184</v>
      </c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</row>
    <row r="53" spans="1:73" s="165" customFormat="1" ht="15.75">
      <c r="A53" s="249">
        <v>45</v>
      </c>
      <c r="B53" s="190" t="s">
        <v>57</v>
      </c>
      <c r="C53" s="191">
        <v>6806.9</v>
      </c>
      <c r="D53" s="223"/>
      <c r="E53" s="226">
        <f t="shared" si="13"/>
        <v>6806.9</v>
      </c>
      <c r="F53" s="255">
        <v>380.73</v>
      </c>
      <c r="G53" s="192">
        <f t="shared" si="14"/>
        <v>389.11</v>
      </c>
      <c r="H53" s="193">
        <f t="shared" si="0"/>
        <v>0</v>
      </c>
      <c r="I53" s="193">
        <f t="shared" si="15"/>
        <v>389.11</v>
      </c>
      <c r="J53" s="194">
        <v>202</v>
      </c>
      <c r="K53" s="195">
        <v>0.03</v>
      </c>
      <c r="L53" s="196">
        <v>1309.8</v>
      </c>
      <c r="M53" s="195">
        <f t="shared" si="16"/>
        <v>8116.7</v>
      </c>
      <c r="N53" s="195">
        <v>0</v>
      </c>
      <c r="O53" s="197">
        <f t="shared" si="18"/>
        <v>0</v>
      </c>
      <c r="P53" s="194">
        <v>182</v>
      </c>
      <c r="Q53" s="194">
        <v>386.64</v>
      </c>
      <c r="R53" s="198">
        <f t="shared" si="19"/>
        <v>20</v>
      </c>
      <c r="S53" s="262"/>
      <c r="T53" s="192">
        <f t="shared" si="20"/>
        <v>2.47</v>
      </c>
      <c r="U53" s="188">
        <f t="shared" si="21"/>
        <v>0.12</v>
      </c>
      <c r="V53" s="199" t="s">
        <v>57</v>
      </c>
      <c r="W53" s="200">
        <v>15.6</v>
      </c>
      <c r="X53" s="201">
        <f t="shared" si="1"/>
        <v>6070.12</v>
      </c>
      <c r="Y53" s="259">
        <f t="shared" si="22"/>
        <v>22.964</v>
      </c>
      <c r="Z53" s="259">
        <f t="shared" si="2"/>
        <v>0</v>
      </c>
      <c r="AA53" s="259">
        <v>22.964</v>
      </c>
      <c r="AB53" s="201">
        <v>1280.5</v>
      </c>
      <c r="AC53" s="193">
        <f t="shared" si="23"/>
        <v>29405.4</v>
      </c>
      <c r="AD53" s="193">
        <f t="shared" si="24"/>
        <v>35475.52</v>
      </c>
      <c r="AE53" s="202">
        <f t="shared" si="25"/>
        <v>91.17</v>
      </c>
      <c r="AF53" s="203">
        <f t="shared" si="3"/>
        <v>91.17</v>
      </c>
      <c r="AG53" s="204">
        <v>1590.78</v>
      </c>
      <c r="AH53" s="205">
        <f t="shared" si="26"/>
        <v>0</v>
      </c>
      <c r="AI53" s="205">
        <f t="shared" si="4"/>
        <v>0</v>
      </c>
      <c r="AJ53" s="206">
        <f t="shared" si="27"/>
        <v>0</v>
      </c>
      <c r="AK53" s="196"/>
      <c r="AL53" s="175"/>
      <c r="AM53" s="207">
        <f t="shared" si="28"/>
        <v>0</v>
      </c>
      <c r="AN53" s="207">
        <f t="shared" si="5"/>
        <v>0</v>
      </c>
      <c r="AO53" s="208">
        <v>100</v>
      </c>
      <c r="AP53" s="208">
        <f t="shared" si="29"/>
        <v>83.8629</v>
      </c>
      <c r="AQ53" s="209">
        <f t="shared" si="6"/>
        <v>16.1371</v>
      </c>
      <c r="AR53" s="210">
        <f t="shared" si="7"/>
        <v>0</v>
      </c>
      <c r="AS53" s="210">
        <f t="shared" si="8"/>
        <v>0</v>
      </c>
      <c r="AT53" s="211">
        <f t="shared" si="9"/>
        <v>0</v>
      </c>
      <c r="AU53" s="212">
        <f t="shared" si="10"/>
        <v>0</v>
      </c>
      <c r="AV53" s="212">
        <f t="shared" si="11"/>
        <v>0</v>
      </c>
      <c r="AW53" s="199" t="s">
        <v>57</v>
      </c>
      <c r="AX53" s="213"/>
      <c r="AY53" s="205">
        <v>1280.5</v>
      </c>
      <c r="AZ53" s="205">
        <f t="shared" si="33"/>
        <v>0</v>
      </c>
      <c r="BA53" s="205">
        <f t="shared" si="12"/>
        <v>0</v>
      </c>
      <c r="BB53" s="207">
        <f t="shared" si="30"/>
        <v>22.964</v>
      </c>
      <c r="BC53" s="207">
        <f t="shared" si="31"/>
        <v>0</v>
      </c>
      <c r="BD53" s="207">
        <f t="shared" si="32"/>
        <v>22.964</v>
      </c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</row>
    <row r="54" spans="1:73" s="165" customFormat="1" ht="14.25">
      <c r="A54" s="249"/>
      <c r="B54" s="190"/>
      <c r="C54" s="271"/>
      <c r="D54" s="272"/>
      <c r="E54" s="226"/>
      <c r="F54" s="273"/>
      <c r="G54" s="192"/>
      <c r="H54" s="193"/>
      <c r="I54" s="193"/>
      <c r="J54" s="274"/>
      <c r="K54" s="196"/>
      <c r="L54" s="196"/>
      <c r="M54" s="195"/>
      <c r="N54" s="195"/>
      <c r="O54" s="197"/>
      <c r="P54" s="274"/>
      <c r="Q54" s="274"/>
      <c r="R54" s="198"/>
      <c r="S54" s="274"/>
      <c r="T54" s="192"/>
      <c r="U54" s="188"/>
      <c r="V54" s="199"/>
      <c r="W54" s="200"/>
      <c r="X54" s="193"/>
      <c r="Y54" s="259"/>
      <c r="Z54" s="259"/>
      <c r="AA54" s="259"/>
      <c r="AB54" s="193"/>
      <c r="AC54" s="193"/>
      <c r="AD54" s="193"/>
      <c r="AE54" s="202"/>
      <c r="AF54" s="203"/>
      <c r="AG54" s="204"/>
      <c r="AH54" s="205"/>
      <c r="AI54" s="205"/>
      <c r="AJ54" s="206"/>
      <c r="AK54" s="196"/>
      <c r="AL54" s="175"/>
      <c r="AM54" s="207"/>
      <c r="AN54" s="207"/>
      <c r="AO54" s="208"/>
      <c r="AP54" s="208"/>
      <c r="AQ54" s="209"/>
      <c r="AR54" s="275"/>
      <c r="AS54" s="210"/>
      <c r="AT54" s="210"/>
      <c r="AU54" s="212"/>
      <c r="AV54" s="212"/>
      <c r="AW54" s="199"/>
      <c r="AX54" s="213"/>
      <c r="AY54" s="205"/>
      <c r="AZ54" s="205"/>
      <c r="BA54" s="205"/>
      <c r="BB54" s="207"/>
      <c r="BC54" s="207"/>
      <c r="BD54" s="20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</row>
    <row r="55" spans="1:73" s="165" customFormat="1" ht="14.25">
      <c r="A55" s="249"/>
      <c r="B55" s="190"/>
      <c r="C55" s="271"/>
      <c r="D55" s="272"/>
      <c r="E55" s="226"/>
      <c r="F55" s="273"/>
      <c r="G55" s="192"/>
      <c r="H55" s="193"/>
      <c r="I55" s="193"/>
      <c r="J55" s="274"/>
      <c r="K55" s="196"/>
      <c r="L55" s="196"/>
      <c r="M55" s="195"/>
      <c r="N55" s="195"/>
      <c r="O55" s="197"/>
      <c r="P55" s="274"/>
      <c r="Q55" s="274"/>
      <c r="R55" s="198"/>
      <c r="S55" s="274"/>
      <c r="T55" s="192"/>
      <c r="U55" s="188"/>
      <c r="V55" s="199"/>
      <c r="W55" s="200"/>
      <c r="X55" s="193"/>
      <c r="Y55" s="259"/>
      <c r="Z55" s="259"/>
      <c r="AA55" s="259"/>
      <c r="AB55" s="193"/>
      <c r="AC55" s="193"/>
      <c r="AD55" s="193"/>
      <c r="AE55" s="202"/>
      <c r="AF55" s="203"/>
      <c r="AG55" s="204"/>
      <c r="AH55" s="205"/>
      <c r="AI55" s="205"/>
      <c r="AJ55" s="206"/>
      <c r="AK55" s="196"/>
      <c r="AL55" s="175"/>
      <c r="AM55" s="207"/>
      <c r="AN55" s="207"/>
      <c r="AO55" s="208"/>
      <c r="AP55" s="208"/>
      <c r="AQ55" s="209"/>
      <c r="AR55" s="275"/>
      <c r="AS55" s="210"/>
      <c r="AT55" s="210"/>
      <c r="AU55" s="212"/>
      <c r="AV55" s="212"/>
      <c r="AW55" s="199"/>
      <c r="AX55" s="213"/>
      <c r="AY55" s="205"/>
      <c r="AZ55" s="205"/>
      <c r="BA55" s="205"/>
      <c r="BB55" s="207"/>
      <c r="BC55" s="207"/>
      <c r="BD55" s="20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</row>
    <row r="56" spans="1:73" s="165" customFormat="1" ht="15">
      <c r="A56" s="276"/>
      <c r="B56" s="277" t="s">
        <v>58</v>
      </c>
      <c r="C56" s="278">
        <f>SUM(C9:C55)</f>
        <v>166632.6</v>
      </c>
      <c r="D56" s="278">
        <f>SUM(D9:D55)</f>
        <v>3361.2</v>
      </c>
      <c r="E56" s="279">
        <f t="shared" si="13"/>
        <v>169993.8</v>
      </c>
      <c r="F56" s="280">
        <f aca="true" t="shared" si="34" ref="F56:BA56">SUM(F9:F55)</f>
        <v>11808.17</v>
      </c>
      <c r="G56" s="280">
        <f>SUM(G9:G53)</f>
        <v>12067.94</v>
      </c>
      <c r="H56" s="281">
        <f t="shared" si="34"/>
        <v>61.37</v>
      </c>
      <c r="I56" s="280">
        <f>SUM(I9:I53)</f>
        <v>12006.58</v>
      </c>
      <c r="J56" s="189">
        <f>SUM(J9:J53)</f>
        <v>6667</v>
      </c>
      <c r="K56" s="280">
        <f t="shared" si="34"/>
        <v>1.35</v>
      </c>
      <c r="L56" s="189">
        <f t="shared" si="34"/>
        <v>18562.4</v>
      </c>
      <c r="M56" s="189">
        <f t="shared" si="34"/>
        <v>188556.2</v>
      </c>
      <c r="N56" s="282">
        <f t="shared" si="34"/>
        <v>509.62</v>
      </c>
      <c r="O56" s="283">
        <f>SUM(O9:O53)</f>
        <v>0.134717</v>
      </c>
      <c r="P56" s="189">
        <f>SUM(P9:P53)</f>
        <v>5358</v>
      </c>
      <c r="Q56" s="280">
        <f t="shared" si="34"/>
        <v>6640.85</v>
      </c>
      <c r="R56" s="189">
        <f t="shared" si="34"/>
        <v>1309</v>
      </c>
      <c r="S56" s="284">
        <f>SUM(S9:S53)</f>
        <v>52.469</v>
      </c>
      <c r="T56" s="280">
        <f t="shared" si="34"/>
        <v>4865.01</v>
      </c>
      <c r="U56" s="188">
        <f>SUM(U9:U53)</f>
        <v>199.8</v>
      </c>
      <c r="V56" s="189">
        <f t="shared" si="34"/>
        <v>0</v>
      </c>
      <c r="W56" s="189">
        <f t="shared" si="34"/>
        <v>702</v>
      </c>
      <c r="X56" s="189">
        <f t="shared" si="34"/>
        <v>187302.7</v>
      </c>
      <c r="Y56" s="281">
        <f t="shared" si="34"/>
        <v>661.731</v>
      </c>
      <c r="Z56" s="284">
        <f t="shared" si="34"/>
        <v>3.156</v>
      </c>
      <c r="AA56" s="281">
        <f t="shared" si="34"/>
        <v>664.887</v>
      </c>
      <c r="AB56" s="189">
        <f t="shared" si="34"/>
        <v>57622.5</v>
      </c>
      <c r="AC56" s="189">
        <f t="shared" si="34"/>
        <v>847346.6</v>
      </c>
      <c r="AD56" s="189">
        <f t="shared" si="34"/>
        <v>1034649.2</v>
      </c>
      <c r="AE56" s="282">
        <f t="shared" si="34"/>
        <v>3902.89</v>
      </c>
      <c r="AF56" s="189">
        <f t="shared" si="34"/>
        <v>3902.9</v>
      </c>
      <c r="AG56" s="282">
        <f t="shared" si="34"/>
        <v>71585.1</v>
      </c>
      <c r="AH56" s="282">
        <f t="shared" si="34"/>
        <v>5020.49</v>
      </c>
      <c r="AI56" s="282">
        <f t="shared" si="34"/>
        <v>957.38</v>
      </c>
      <c r="AJ56" s="282">
        <f t="shared" si="34"/>
        <v>5977.87</v>
      </c>
      <c r="AK56" s="189">
        <f t="shared" si="34"/>
        <v>2013.4</v>
      </c>
      <c r="AL56" s="284"/>
      <c r="AM56" s="281">
        <f t="shared" si="34"/>
        <v>0</v>
      </c>
      <c r="AN56" s="281">
        <f t="shared" si="34"/>
        <v>0</v>
      </c>
      <c r="AO56" s="189">
        <f t="shared" si="34"/>
        <v>4500</v>
      </c>
      <c r="AP56" s="189">
        <f t="shared" si="34"/>
        <v>4072.5</v>
      </c>
      <c r="AQ56" s="189">
        <f t="shared" si="34"/>
        <v>427.5</v>
      </c>
      <c r="AR56" s="189">
        <f t="shared" si="34"/>
        <v>0</v>
      </c>
      <c r="AS56" s="189">
        <f t="shared" si="34"/>
        <v>0</v>
      </c>
      <c r="AT56" s="281">
        <f t="shared" si="34"/>
        <v>0</v>
      </c>
      <c r="AU56" s="189">
        <f t="shared" si="34"/>
        <v>0</v>
      </c>
      <c r="AV56" s="189">
        <f t="shared" si="34"/>
        <v>0</v>
      </c>
      <c r="AW56" s="189">
        <f t="shared" si="34"/>
        <v>0</v>
      </c>
      <c r="AX56" s="189">
        <f t="shared" si="34"/>
        <v>0</v>
      </c>
      <c r="AY56" s="189">
        <f t="shared" si="34"/>
        <v>57622.5</v>
      </c>
      <c r="AZ56" s="282">
        <f t="shared" si="34"/>
        <v>0</v>
      </c>
      <c r="BA56" s="189">
        <f t="shared" si="34"/>
        <v>0</v>
      </c>
      <c r="BB56" s="207">
        <f>SUM(BB9:BB53)</f>
        <v>661.731</v>
      </c>
      <c r="BC56" s="207">
        <f>SUM(BC9:BC53)</f>
        <v>3.156</v>
      </c>
      <c r="BD56" s="207">
        <f>SUM(BD9:BD53)</f>
        <v>664.887</v>
      </c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</row>
    <row r="57" spans="1:73" s="165" customFormat="1" ht="15">
      <c r="A57" s="276"/>
      <c r="B57" s="277"/>
      <c r="C57" s="163"/>
      <c r="D57" s="285"/>
      <c r="E57" s="226"/>
      <c r="F57" s="280"/>
      <c r="G57" s="192"/>
      <c r="H57" s="193"/>
      <c r="I57" s="193" t="s">
        <v>115</v>
      </c>
      <c r="J57" s="274"/>
      <c r="K57" s="196"/>
      <c r="L57" s="196"/>
      <c r="M57" s="195"/>
      <c r="N57" s="195"/>
      <c r="O57" s="197"/>
      <c r="P57" s="274"/>
      <c r="Q57" s="274"/>
      <c r="R57" s="198"/>
      <c r="S57" s="286"/>
      <c r="T57" s="192"/>
      <c r="U57" s="188"/>
      <c r="V57" s="287"/>
      <c r="W57" s="200"/>
      <c r="X57" s="193"/>
      <c r="Y57" s="259"/>
      <c r="Z57" s="259"/>
      <c r="AA57" s="259"/>
      <c r="AB57" s="193"/>
      <c r="AC57" s="193"/>
      <c r="AD57" s="193"/>
      <c r="AE57" s="202"/>
      <c r="AF57" s="203"/>
      <c r="AG57" s="288"/>
      <c r="AH57" s="205"/>
      <c r="AI57" s="205"/>
      <c r="AJ57" s="206"/>
      <c r="AK57" s="196"/>
      <c r="AL57" s="207"/>
      <c r="AM57" s="207"/>
      <c r="AN57" s="207"/>
      <c r="AO57" s="208"/>
      <c r="AP57" s="208"/>
      <c r="AQ57" s="209"/>
      <c r="AR57" s="275"/>
      <c r="AS57" s="210"/>
      <c r="AT57" s="210"/>
      <c r="AU57" s="212"/>
      <c r="AV57" s="212"/>
      <c r="AW57" s="287"/>
      <c r="AX57" s="213"/>
      <c r="AY57" s="205"/>
      <c r="AZ57" s="205"/>
      <c r="BA57" s="205"/>
      <c r="BB57" s="207"/>
      <c r="BC57" s="207"/>
      <c r="BD57" s="20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</row>
    <row r="58" spans="1:73" s="165" customFormat="1" ht="15.75">
      <c r="A58" s="249">
        <v>46</v>
      </c>
      <c r="B58" s="190" t="s">
        <v>41</v>
      </c>
      <c r="C58" s="289">
        <v>10025</v>
      </c>
      <c r="D58" s="271">
        <v>0</v>
      </c>
      <c r="E58" s="279">
        <f t="shared" si="13"/>
        <v>10025</v>
      </c>
      <c r="F58" s="273">
        <v>687.42</v>
      </c>
      <c r="G58" s="192">
        <f>F58*1.022</f>
        <v>702.54</v>
      </c>
      <c r="H58" s="193">
        <f>O58*D58+S58</f>
        <v>0</v>
      </c>
      <c r="I58" s="193">
        <f>O58*C58+T58+Q58</f>
        <v>702.54</v>
      </c>
      <c r="J58" s="175">
        <v>385</v>
      </c>
      <c r="K58" s="196">
        <v>0.03</v>
      </c>
      <c r="L58" s="196">
        <v>1819.6</v>
      </c>
      <c r="M58" s="195">
        <f t="shared" si="16"/>
        <v>11844.6</v>
      </c>
      <c r="N58" s="195">
        <f t="shared" si="17"/>
        <v>54.59</v>
      </c>
      <c r="O58" s="197">
        <f t="shared" si="18"/>
        <v>0.005445</v>
      </c>
      <c r="P58" s="175">
        <v>307</v>
      </c>
      <c r="Q58" s="205">
        <v>333.17</v>
      </c>
      <c r="R58" s="198">
        <f t="shared" si="19"/>
        <v>78</v>
      </c>
      <c r="S58" s="286"/>
      <c r="T58" s="192">
        <f>G58-Q58-S58-N58</f>
        <v>314.78</v>
      </c>
      <c r="U58" s="188">
        <f t="shared" si="21"/>
        <v>4.04</v>
      </c>
      <c r="V58" s="199" t="s">
        <v>41</v>
      </c>
      <c r="W58" s="200">
        <v>15.6</v>
      </c>
      <c r="X58" s="193">
        <f>W58*I58</f>
        <v>10959.62</v>
      </c>
      <c r="Y58" s="259">
        <f>AA58*I58/G58</f>
        <v>39.072</v>
      </c>
      <c r="Z58" s="259">
        <f>AA58*H58/G58</f>
        <v>0</v>
      </c>
      <c r="AA58" s="259">
        <v>39.072</v>
      </c>
      <c r="AB58" s="201">
        <v>1280.5</v>
      </c>
      <c r="AC58" s="193">
        <f>Y58*AB58</f>
        <v>50031.7</v>
      </c>
      <c r="AD58" s="193">
        <f t="shared" si="24"/>
        <v>60991.32</v>
      </c>
      <c r="AE58" s="202">
        <f>(AA58*AB58+G58*W58)/G58</f>
        <v>86.82</v>
      </c>
      <c r="AF58" s="203">
        <f>AD58/I58</f>
        <v>86.82</v>
      </c>
      <c r="AG58" s="288">
        <v>1590.78</v>
      </c>
      <c r="AH58" s="205">
        <f t="shared" si="26"/>
        <v>0</v>
      </c>
      <c r="AI58" s="205">
        <f>W58*H58</f>
        <v>0</v>
      </c>
      <c r="AJ58" s="206">
        <f t="shared" si="27"/>
        <v>0</v>
      </c>
      <c r="AK58" s="196"/>
      <c r="AL58" s="207"/>
      <c r="AM58" s="207">
        <f>AL58</f>
        <v>0</v>
      </c>
      <c r="AN58" s="207">
        <f>(AU58+AV58)*D58</f>
        <v>0</v>
      </c>
      <c r="AO58" s="208">
        <v>100</v>
      </c>
      <c r="AP58" s="208">
        <f t="shared" si="29"/>
        <v>84.63773</v>
      </c>
      <c r="AQ58" s="209">
        <f>AO58-AP58</f>
        <v>15.36227</v>
      </c>
      <c r="AR58" s="275">
        <f>AL58*AP58/100</f>
        <v>0</v>
      </c>
      <c r="AS58" s="210">
        <f>AL58*AQ58/100</f>
        <v>0</v>
      </c>
      <c r="AT58" s="211">
        <f>AL58/E58</f>
        <v>0</v>
      </c>
      <c r="AU58" s="212">
        <f>AR58/E58</f>
        <v>0</v>
      </c>
      <c r="AV58" s="212">
        <f>AS58/E58</f>
        <v>0</v>
      </c>
      <c r="AW58" s="199" t="s">
        <v>41</v>
      </c>
      <c r="AX58" s="213"/>
      <c r="AY58" s="205">
        <v>1280.5</v>
      </c>
      <c r="AZ58" s="205">
        <f>AY58*AM58</f>
        <v>0</v>
      </c>
      <c r="BA58" s="205">
        <f>AZ58/C58</f>
        <v>0</v>
      </c>
      <c r="BB58" s="207">
        <f>AM58+Y58</f>
        <v>39.072</v>
      </c>
      <c r="BC58" s="207">
        <f>AN58+Z58</f>
        <v>0</v>
      </c>
      <c r="BD58" s="207">
        <f>BB58+BC58</f>
        <v>39.072</v>
      </c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</row>
    <row r="59" spans="1:73" s="165" customFormat="1" ht="14.25">
      <c r="A59" s="249"/>
      <c r="B59" s="190"/>
      <c r="C59" s="271"/>
      <c r="D59" s="272"/>
      <c r="E59" s="226"/>
      <c r="F59" s="273"/>
      <c r="G59" s="192"/>
      <c r="H59" s="193"/>
      <c r="I59" s="193"/>
      <c r="J59" s="274" t="s">
        <v>115</v>
      </c>
      <c r="K59" s="196"/>
      <c r="L59" s="196"/>
      <c r="M59" s="195"/>
      <c r="N59" s="195"/>
      <c r="O59" s="197"/>
      <c r="P59" s="274"/>
      <c r="Q59" s="274"/>
      <c r="R59" s="198"/>
      <c r="S59" s="286"/>
      <c r="T59" s="192"/>
      <c r="U59" s="188"/>
      <c r="V59" s="199"/>
      <c r="W59" s="200"/>
      <c r="X59" s="193"/>
      <c r="Y59" s="259"/>
      <c r="Z59" s="259"/>
      <c r="AA59" s="259"/>
      <c r="AB59" s="193"/>
      <c r="AC59" s="193"/>
      <c r="AD59" s="193"/>
      <c r="AE59" s="202"/>
      <c r="AF59" s="203"/>
      <c r="AG59" s="288"/>
      <c r="AH59" s="205"/>
      <c r="AI59" s="205"/>
      <c r="AJ59" s="206"/>
      <c r="AK59" s="196"/>
      <c r="AL59" s="207"/>
      <c r="AM59" s="207"/>
      <c r="AN59" s="207"/>
      <c r="AO59" s="208"/>
      <c r="AP59" s="208"/>
      <c r="AQ59" s="209"/>
      <c r="AR59" s="275"/>
      <c r="AS59" s="210"/>
      <c r="AT59" s="210"/>
      <c r="AU59" s="212"/>
      <c r="AV59" s="212"/>
      <c r="AW59" s="199"/>
      <c r="AX59" s="213"/>
      <c r="AY59" s="205"/>
      <c r="AZ59" s="205"/>
      <c r="BA59" s="205"/>
      <c r="BB59" s="207"/>
      <c r="BC59" s="207"/>
      <c r="BD59" s="20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</row>
    <row r="60" spans="1:73" s="165" customFormat="1" ht="15">
      <c r="A60" s="249"/>
      <c r="B60" s="277" t="s">
        <v>75</v>
      </c>
      <c r="C60" s="278">
        <f>SUM(C56:C58)</f>
        <v>176657.6</v>
      </c>
      <c r="D60" s="290">
        <f>SUM(D56:D58)</f>
        <v>3361.2</v>
      </c>
      <c r="E60" s="279">
        <f t="shared" si="13"/>
        <v>180018.8</v>
      </c>
      <c r="F60" s="280">
        <f aca="true" t="shared" si="35" ref="F60:BA60">SUM(F56:F58)</f>
        <v>12495.59</v>
      </c>
      <c r="G60" s="280">
        <f>SUM(G56:G58)</f>
        <v>12770.48</v>
      </c>
      <c r="H60" s="281">
        <f t="shared" si="35"/>
        <v>61.37</v>
      </c>
      <c r="I60" s="280">
        <f>SUM(I56:I58)</f>
        <v>12709.12</v>
      </c>
      <c r="J60" s="189">
        <f>SUM(J56:J58)</f>
        <v>7052</v>
      </c>
      <c r="K60" s="280">
        <f t="shared" si="35"/>
        <v>1.38</v>
      </c>
      <c r="L60" s="189">
        <f>SUM(L56:L58)</f>
        <v>20382</v>
      </c>
      <c r="M60" s="189">
        <f t="shared" si="35"/>
        <v>200400.8</v>
      </c>
      <c r="N60" s="282">
        <f t="shared" si="35"/>
        <v>564.21</v>
      </c>
      <c r="O60" s="283">
        <f t="shared" si="35"/>
        <v>0.140162</v>
      </c>
      <c r="P60" s="189">
        <f>SUM(P56:P58)</f>
        <v>5665</v>
      </c>
      <c r="Q60" s="280">
        <f t="shared" si="35"/>
        <v>6974.02</v>
      </c>
      <c r="R60" s="189">
        <f t="shared" si="35"/>
        <v>1387</v>
      </c>
      <c r="S60" s="284">
        <f>SUM(S56:S58)</f>
        <v>52.469</v>
      </c>
      <c r="T60" s="280">
        <f t="shared" si="35"/>
        <v>5179.79</v>
      </c>
      <c r="U60" s="189">
        <f>SUM(U56:U58)</f>
        <v>203.8</v>
      </c>
      <c r="V60" s="189">
        <f t="shared" si="35"/>
        <v>0</v>
      </c>
      <c r="W60" s="189">
        <f t="shared" si="35"/>
        <v>717.6</v>
      </c>
      <c r="X60" s="189">
        <f t="shared" si="35"/>
        <v>198262.3</v>
      </c>
      <c r="Y60" s="281">
        <f t="shared" si="35"/>
        <v>700.803</v>
      </c>
      <c r="Z60" s="284">
        <f t="shared" si="35"/>
        <v>3.156</v>
      </c>
      <c r="AA60" s="281">
        <f t="shared" si="35"/>
        <v>703.959</v>
      </c>
      <c r="AB60" s="189">
        <f t="shared" si="35"/>
        <v>58903</v>
      </c>
      <c r="AC60" s="189">
        <f t="shared" si="35"/>
        <v>897378.3</v>
      </c>
      <c r="AD60" s="189">
        <f t="shared" si="35"/>
        <v>1095640.5</v>
      </c>
      <c r="AE60" s="282">
        <f t="shared" si="35"/>
        <v>3989.71</v>
      </c>
      <c r="AF60" s="189">
        <f t="shared" si="35"/>
        <v>3989.7</v>
      </c>
      <c r="AG60" s="282">
        <f t="shared" si="35"/>
        <v>73175.88</v>
      </c>
      <c r="AH60" s="282">
        <f t="shared" si="35"/>
        <v>5020.49</v>
      </c>
      <c r="AI60" s="282">
        <f t="shared" si="35"/>
        <v>957.38</v>
      </c>
      <c r="AJ60" s="282">
        <f t="shared" si="35"/>
        <v>5977.87</v>
      </c>
      <c r="AK60" s="189">
        <f t="shared" si="35"/>
        <v>2013.4</v>
      </c>
      <c r="AL60" s="284"/>
      <c r="AM60" s="281">
        <f t="shared" si="35"/>
        <v>0</v>
      </c>
      <c r="AN60" s="281">
        <f t="shared" si="35"/>
        <v>0</v>
      </c>
      <c r="AO60" s="189">
        <f t="shared" si="35"/>
        <v>4600</v>
      </c>
      <c r="AP60" s="189">
        <f t="shared" si="35"/>
        <v>4157.1</v>
      </c>
      <c r="AQ60" s="189">
        <f t="shared" si="35"/>
        <v>442.9</v>
      </c>
      <c r="AR60" s="189">
        <f t="shared" si="35"/>
        <v>0</v>
      </c>
      <c r="AS60" s="189">
        <f t="shared" si="35"/>
        <v>0</v>
      </c>
      <c r="AT60" s="189">
        <f t="shared" si="35"/>
        <v>0</v>
      </c>
      <c r="AU60" s="189">
        <f t="shared" si="35"/>
        <v>0</v>
      </c>
      <c r="AV60" s="189">
        <f t="shared" si="35"/>
        <v>0</v>
      </c>
      <c r="AW60" s="189">
        <f t="shared" si="35"/>
        <v>0</v>
      </c>
      <c r="AX60" s="189">
        <f t="shared" si="35"/>
        <v>0</v>
      </c>
      <c r="AY60" s="189">
        <f t="shared" si="35"/>
        <v>58903</v>
      </c>
      <c r="AZ60" s="282">
        <f t="shared" si="35"/>
        <v>0</v>
      </c>
      <c r="BA60" s="189">
        <f t="shared" si="35"/>
        <v>0</v>
      </c>
      <c r="BB60" s="291">
        <f>SUM(BB56:BB58)</f>
        <v>700.803</v>
      </c>
      <c r="BC60" s="291">
        <f>SUM(BC56:BC58)</f>
        <v>3.156</v>
      </c>
      <c r="BD60" s="207">
        <f>SUM(BD56:BD58)</f>
        <v>703.959</v>
      </c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</row>
    <row r="61" spans="5:73" s="165" customFormat="1" ht="12.75">
      <c r="E61" s="173"/>
      <c r="F61" s="173"/>
      <c r="G61" s="225"/>
      <c r="Y61" s="225"/>
      <c r="Z61" s="225"/>
      <c r="AF61" s="174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84"/>
      <c r="BC61" s="184"/>
      <c r="BD61" s="184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</row>
    <row r="62" spans="1:73" s="165" customFormat="1" ht="12.75">
      <c r="A62" s="178" t="s">
        <v>97</v>
      </c>
      <c r="B62" s="178"/>
      <c r="C62" s="178"/>
      <c r="D62" s="178"/>
      <c r="E62" s="292"/>
      <c r="F62" s="292"/>
      <c r="G62" s="293"/>
      <c r="H62" s="178"/>
      <c r="I62" s="292"/>
      <c r="J62" s="178"/>
      <c r="K62" s="178"/>
      <c r="L62" s="178"/>
      <c r="M62" s="178"/>
      <c r="N62" s="178"/>
      <c r="O62" s="178"/>
      <c r="P62" s="178"/>
      <c r="Q62" s="178"/>
      <c r="R62" s="178"/>
      <c r="Z62" s="294"/>
      <c r="AF62" s="174"/>
      <c r="AG62" s="157"/>
      <c r="AH62" s="157"/>
      <c r="AI62" s="157"/>
      <c r="AJ62" s="157"/>
      <c r="AK62" s="157"/>
      <c r="AL62" s="157"/>
      <c r="AM62" s="184"/>
      <c r="AN62" s="184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57"/>
      <c r="AZ62" s="157"/>
      <c r="BA62" s="157"/>
      <c r="BB62" s="184"/>
      <c r="BC62" s="184"/>
      <c r="BD62" s="184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</row>
    <row r="63" spans="1:73" s="165" customFormat="1" ht="46.5" customHeight="1">
      <c r="A63" s="329" t="s">
        <v>115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295"/>
      <c r="AG63" s="157" t="s">
        <v>115</v>
      </c>
      <c r="AH63" s="157"/>
      <c r="AI63" s="157"/>
      <c r="AJ63" s="157"/>
      <c r="AK63" s="157"/>
      <c r="AL63" s="157"/>
      <c r="AM63" s="184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84"/>
      <c r="BC63" s="184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</row>
    <row r="64" spans="1:73" s="165" customFormat="1" ht="12.75">
      <c r="A64" s="296" t="s">
        <v>162</v>
      </c>
      <c r="B64" s="296"/>
      <c r="F64" s="297"/>
      <c r="S64" s="297"/>
      <c r="AA64" s="297"/>
      <c r="AF64" s="174"/>
      <c r="AG64" s="157"/>
      <c r="AH64" s="157"/>
      <c r="AI64" s="157"/>
      <c r="AJ64" s="157"/>
      <c r="AK64" s="157"/>
      <c r="AL64" s="297"/>
      <c r="AM64" s="184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84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</row>
    <row r="65" spans="1:73" s="165" customFormat="1" ht="12.75">
      <c r="A65" s="298" t="s">
        <v>163</v>
      </c>
      <c r="B65" s="29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</row>
    <row r="66" spans="33:73" s="165" customFormat="1" ht="15">
      <c r="AG66" s="157"/>
      <c r="AH66" s="157"/>
      <c r="AI66" s="157"/>
      <c r="AJ66" s="157"/>
      <c r="AK66" s="157"/>
      <c r="AL66" s="157"/>
      <c r="AM66" s="224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</row>
    <row r="67" spans="33:73" s="165" customFormat="1" ht="12.75"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84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</row>
    <row r="68" spans="33:73" s="165" customFormat="1" ht="12.75"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</row>
    <row r="69" spans="33:73" s="165" customFormat="1" ht="12.75"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</row>
    <row r="70" spans="33:73" s="165" customFormat="1" ht="12.75"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</row>
    <row r="71" spans="33:73" s="165" customFormat="1" ht="12.75"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</row>
    <row r="72" spans="33:73" s="165" customFormat="1" ht="12.75"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</row>
    <row r="73" spans="33:73" s="165" customFormat="1" ht="12.75"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</row>
    <row r="74" spans="33:73" s="165" customFormat="1" ht="12.75"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</row>
    <row r="75" spans="33:73" s="165" customFormat="1" ht="12.75"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</row>
    <row r="76" spans="33:73" s="165" customFormat="1" ht="12.75"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</row>
    <row r="77" spans="33:73" s="165" customFormat="1" ht="12.75"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</row>
    <row r="78" spans="33:73" s="165" customFormat="1" ht="12.75"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</row>
    <row r="79" spans="33:73" s="165" customFormat="1" ht="12.75"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</row>
    <row r="80" spans="33:73" s="165" customFormat="1" ht="12.75"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</row>
    <row r="81" spans="33:73" s="165" customFormat="1" ht="12.75"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</row>
    <row r="82" spans="33:73" s="165" customFormat="1" ht="12.75"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</row>
    <row r="83" spans="33:73" s="165" customFormat="1" ht="12.75"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</row>
    <row r="84" spans="33:73" s="165" customFormat="1" ht="12.75"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</row>
    <row r="85" spans="33:73" s="165" customFormat="1" ht="12.75"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</row>
    <row r="86" spans="33:73" s="165" customFormat="1" ht="12.75"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</row>
    <row r="87" spans="33:73" s="165" customFormat="1" ht="12.75"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</row>
    <row r="88" spans="33:73" s="165" customFormat="1" ht="12.75"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</row>
    <row r="89" spans="33:73" s="165" customFormat="1" ht="12.75"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</row>
    <row r="90" spans="33:73" s="165" customFormat="1" ht="12.75"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</row>
    <row r="91" spans="33:73" s="165" customFormat="1" ht="12.75"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</row>
    <row r="92" spans="33:73" s="165" customFormat="1" ht="12.75"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</row>
    <row r="93" spans="33:73" s="165" customFormat="1" ht="12.75"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</row>
    <row r="94" spans="33:73" s="165" customFormat="1" ht="12.75"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</row>
    <row r="95" spans="33:73" s="165" customFormat="1" ht="12.75"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</row>
    <row r="96" spans="33:73" s="165" customFormat="1" ht="12.75"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</row>
    <row r="97" spans="33:73" s="165" customFormat="1" ht="12.75"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</row>
    <row r="98" spans="33:73" s="165" customFormat="1" ht="12.75"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</row>
    <row r="99" spans="33:73" s="165" customFormat="1" ht="12.75"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</row>
    <row r="100" spans="33:73" s="165" customFormat="1" ht="12.75"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</row>
    <row r="101" spans="33:73" s="165" customFormat="1" ht="12.75"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</row>
    <row r="102" spans="33:73" s="165" customFormat="1" ht="12.75"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</row>
    <row r="103" spans="33:73" s="165" customFormat="1" ht="12.75"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</row>
    <row r="104" spans="33:73" s="165" customFormat="1" ht="12.75"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</row>
    <row r="105" spans="33:73" s="165" customFormat="1" ht="12.75"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</row>
    <row r="106" spans="33:73" s="165" customFormat="1" ht="12.75"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</row>
    <row r="107" spans="33:73" s="165" customFormat="1" ht="12.75"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</row>
    <row r="108" spans="33:73" s="165" customFormat="1" ht="12.75"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</row>
    <row r="109" spans="33:73" s="165" customFormat="1" ht="12.75"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</row>
    <row r="110" spans="33:73" s="165" customFormat="1" ht="12.75"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</row>
    <row r="111" spans="33:73" s="165" customFormat="1" ht="12.75"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</row>
    <row r="112" spans="33:73" s="165" customFormat="1" ht="12.75"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</row>
    <row r="113" spans="33:73" s="165" customFormat="1" ht="12.75"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</row>
    <row r="114" spans="33:73" s="165" customFormat="1" ht="12.75"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</row>
    <row r="115" spans="33:73" s="165" customFormat="1" ht="12.75"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</row>
    <row r="116" spans="33:73" s="165" customFormat="1" ht="12.75"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</row>
    <row r="117" spans="33:73" s="165" customFormat="1" ht="12.75"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</row>
    <row r="118" spans="33:73" s="165" customFormat="1" ht="12.75"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</row>
    <row r="119" spans="33:73" s="165" customFormat="1" ht="12.75"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</row>
    <row r="120" spans="33:73" s="165" customFormat="1" ht="12.75"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</row>
    <row r="121" spans="33:73" s="165" customFormat="1" ht="12.75"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</row>
    <row r="122" spans="33:73" s="165" customFormat="1" ht="12.75"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</row>
    <row r="123" spans="33:73" s="165" customFormat="1" ht="12.75"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</row>
    <row r="124" spans="33:73" s="165" customFormat="1" ht="12.75"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</row>
    <row r="125" spans="33:73" s="165" customFormat="1" ht="12.75"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</row>
    <row r="126" spans="33:73" s="165" customFormat="1" ht="12.75"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</row>
    <row r="127" spans="33:73" s="165" customFormat="1" ht="12.75"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</row>
    <row r="128" spans="33:73" s="165" customFormat="1" ht="12.75"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</row>
    <row r="129" spans="33:73" s="165" customFormat="1" ht="12.75"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</row>
    <row r="130" spans="33:73" s="165" customFormat="1" ht="12.75"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</row>
    <row r="131" spans="33:73" s="165" customFormat="1" ht="12.75"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</row>
    <row r="132" spans="33:73" s="165" customFormat="1" ht="12.75"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</row>
    <row r="133" spans="33:73" s="165" customFormat="1" ht="12.75"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</row>
    <row r="134" spans="33:73" s="165" customFormat="1" ht="12.75"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</row>
    <row r="135" spans="33:73" s="165" customFormat="1" ht="12.75"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</row>
    <row r="136" spans="25:73" ht="12.75">
      <c r="Y136" s="165"/>
      <c r="AG136" s="157"/>
      <c r="AH136" s="157"/>
      <c r="AI136" s="157"/>
      <c r="AJ136" s="157"/>
      <c r="AK136" s="157"/>
      <c r="AL136" s="181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86"/>
      <c r="BC136" s="186"/>
      <c r="BD136" s="186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57"/>
      <c r="BS136" s="157"/>
      <c r="BT136" s="157"/>
      <c r="BU136" s="157"/>
    </row>
    <row r="137" spans="25:73" ht="12.75">
      <c r="Y137" s="165"/>
      <c r="AG137" s="157"/>
      <c r="AH137" s="157"/>
      <c r="AI137" s="157"/>
      <c r="AJ137" s="157"/>
      <c r="AK137" s="157"/>
      <c r="AL137" s="181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86"/>
      <c r="BC137" s="186"/>
      <c r="BD137" s="186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57"/>
      <c r="BS137" s="157"/>
      <c r="BT137" s="157"/>
      <c r="BU137" s="157"/>
    </row>
    <row r="138" spans="25:73" ht="12.75">
      <c r="Y138" s="165"/>
      <c r="AG138" s="157"/>
      <c r="AH138" s="157"/>
      <c r="AI138" s="157"/>
      <c r="AJ138" s="157"/>
      <c r="AK138" s="157"/>
      <c r="AL138" s="181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86"/>
      <c r="BC138" s="186"/>
      <c r="BD138" s="186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57"/>
      <c r="BS138" s="157"/>
      <c r="BT138" s="157"/>
      <c r="BU138" s="157"/>
    </row>
    <row r="139" spans="25:73" ht="12.75">
      <c r="Y139" s="165"/>
      <c r="AG139" s="157"/>
      <c r="AH139" s="157"/>
      <c r="AI139" s="157"/>
      <c r="AJ139" s="157"/>
      <c r="AK139" s="157"/>
      <c r="AL139" s="181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86"/>
      <c r="BC139" s="186"/>
      <c r="BD139" s="186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57"/>
      <c r="BS139" s="157"/>
      <c r="BT139" s="157"/>
      <c r="BU139" s="157"/>
    </row>
    <row r="140" spans="25:73" ht="12.75">
      <c r="Y140" s="165"/>
      <c r="AG140" s="157"/>
      <c r="AH140" s="157"/>
      <c r="AI140" s="157"/>
      <c r="AJ140" s="157"/>
      <c r="AK140" s="157"/>
      <c r="AL140" s="181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86"/>
      <c r="BC140" s="186"/>
      <c r="BD140" s="186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57"/>
      <c r="BS140" s="157"/>
      <c r="BT140" s="157"/>
      <c r="BU140" s="157"/>
    </row>
    <row r="141" spans="25:73" ht="12.75">
      <c r="Y141" s="165"/>
      <c r="AG141" s="157"/>
      <c r="AH141" s="157"/>
      <c r="AI141" s="157"/>
      <c r="AJ141" s="157"/>
      <c r="AK141" s="157"/>
      <c r="AL141" s="181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86"/>
      <c r="BC141" s="186"/>
      <c r="BD141" s="186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57"/>
      <c r="BS141" s="157"/>
      <c r="BT141" s="157"/>
      <c r="BU141" s="157"/>
    </row>
    <row r="142" spans="25:73" ht="12.75">
      <c r="Y142" s="165"/>
      <c r="AG142" s="157"/>
      <c r="AH142" s="157"/>
      <c r="AI142" s="157"/>
      <c r="AJ142" s="157"/>
      <c r="AK142" s="157"/>
      <c r="AL142" s="181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86"/>
      <c r="BC142" s="186"/>
      <c r="BD142" s="186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57"/>
      <c r="BS142" s="157"/>
      <c r="BT142" s="157"/>
      <c r="BU142" s="157"/>
    </row>
    <row r="143" spans="25:73" ht="12.75">
      <c r="Y143" s="165"/>
      <c r="AG143" s="157"/>
      <c r="AH143" s="157"/>
      <c r="AI143" s="157"/>
      <c r="AJ143" s="157"/>
      <c r="AK143" s="157"/>
      <c r="AL143" s="181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86"/>
      <c r="BC143" s="186"/>
      <c r="BD143" s="186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57"/>
      <c r="BS143" s="157"/>
      <c r="BT143" s="157"/>
      <c r="BU143" s="157"/>
    </row>
    <row r="144" spans="25:73" ht="12.75">
      <c r="Y144" s="165"/>
      <c r="AG144" s="157"/>
      <c r="AH144" s="157"/>
      <c r="AI144" s="157"/>
      <c r="AJ144" s="157"/>
      <c r="AK144" s="157"/>
      <c r="AL144" s="181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86"/>
      <c r="BC144" s="186"/>
      <c r="BD144" s="186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57"/>
      <c r="BS144" s="157"/>
      <c r="BT144" s="157"/>
      <c r="BU144" s="157"/>
    </row>
    <row r="145" spans="25:73" ht="12.75">
      <c r="Y145" s="165"/>
      <c r="AG145" s="157"/>
      <c r="AH145" s="157"/>
      <c r="AI145" s="157"/>
      <c r="AJ145" s="157"/>
      <c r="AK145" s="157"/>
      <c r="AL145" s="181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86"/>
      <c r="BC145" s="186"/>
      <c r="BD145" s="186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57"/>
      <c r="BS145" s="157"/>
      <c r="BT145" s="157"/>
      <c r="BU145" s="157"/>
    </row>
    <row r="146" spans="25:73" ht="12.75">
      <c r="Y146" s="165"/>
      <c r="AG146" s="157"/>
      <c r="AH146" s="157"/>
      <c r="AI146" s="157"/>
      <c r="AJ146" s="157"/>
      <c r="AK146" s="157"/>
      <c r="AL146" s="181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86"/>
      <c r="BC146" s="186"/>
      <c r="BD146" s="186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57"/>
      <c r="BS146" s="157"/>
      <c r="BT146" s="157"/>
      <c r="BU146" s="157"/>
    </row>
    <row r="147" spans="25:73" ht="12.75">
      <c r="Y147" s="165"/>
      <c r="AG147" s="157"/>
      <c r="AH147" s="157"/>
      <c r="AI147" s="157"/>
      <c r="AJ147" s="157"/>
      <c r="AK147" s="157"/>
      <c r="AL147" s="181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86"/>
      <c r="BC147" s="186"/>
      <c r="BD147" s="186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57"/>
      <c r="BS147" s="157"/>
      <c r="BT147" s="157"/>
      <c r="BU147" s="157"/>
    </row>
    <row r="148" spans="25:73" ht="12.75">
      <c r="Y148" s="165"/>
      <c r="AG148" s="157"/>
      <c r="AH148" s="157"/>
      <c r="AI148" s="157"/>
      <c r="AJ148" s="157"/>
      <c r="AK148" s="157"/>
      <c r="AL148" s="181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86"/>
      <c r="BC148" s="186"/>
      <c r="BD148" s="186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57"/>
      <c r="BS148" s="157"/>
      <c r="BT148" s="157"/>
      <c r="BU148" s="157"/>
    </row>
    <row r="149" spans="25:73" ht="12.75">
      <c r="Y149" s="165"/>
      <c r="AG149" s="157"/>
      <c r="AH149" s="157"/>
      <c r="AI149" s="157"/>
      <c r="AJ149" s="157"/>
      <c r="AK149" s="157"/>
      <c r="AL149" s="181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86"/>
      <c r="BC149" s="186"/>
      <c r="BD149" s="186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57"/>
      <c r="BS149" s="157"/>
      <c r="BT149" s="157"/>
      <c r="BU149" s="157"/>
    </row>
    <row r="150" spans="25:73" ht="12.75">
      <c r="Y150" s="165"/>
      <c r="AG150" s="157"/>
      <c r="AH150" s="157"/>
      <c r="AI150" s="157"/>
      <c r="AJ150" s="157"/>
      <c r="AK150" s="157"/>
      <c r="AL150" s="181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86"/>
      <c r="BC150" s="186"/>
      <c r="BD150" s="186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57"/>
      <c r="BS150" s="157"/>
      <c r="BT150" s="157"/>
      <c r="BU150" s="157"/>
    </row>
    <row r="151" spans="25:73" ht="12.75">
      <c r="Y151" s="165"/>
      <c r="AG151" s="157"/>
      <c r="AH151" s="157"/>
      <c r="AI151" s="157"/>
      <c r="AJ151" s="157"/>
      <c r="AK151" s="157"/>
      <c r="AL151" s="181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86"/>
      <c r="BC151" s="186"/>
      <c r="BD151" s="186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57"/>
      <c r="BS151" s="157"/>
      <c r="BT151" s="157"/>
      <c r="BU151" s="157"/>
    </row>
    <row r="152" spans="25:73" ht="12.75">
      <c r="Y152" s="165"/>
      <c r="AG152" s="157"/>
      <c r="AH152" s="157"/>
      <c r="AI152" s="157"/>
      <c r="AJ152" s="157"/>
      <c r="AK152" s="157"/>
      <c r="AL152" s="181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86"/>
      <c r="BC152" s="186"/>
      <c r="BD152" s="186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57"/>
      <c r="BS152" s="157"/>
      <c r="BT152" s="157"/>
      <c r="BU152" s="157"/>
    </row>
    <row r="153" spans="25:73" ht="12.75">
      <c r="Y153" s="165"/>
      <c r="AG153" s="157"/>
      <c r="AH153" s="157"/>
      <c r="AI153" s="157"/>
      <c r="AJ153" s="157"/>
      <c r="AK153" s="157"/>
      <c r="AL153" s="181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86"/>
      <c r="BC153" s="186"/>
      <c r="BD153" s="186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57"/>
      <c r="BS153" s="157"/>
      <c r="BT153" s="157"/>
      <c r="BU153" s="157"/>
    </row>
    <row r="154" spans="25:73" ht="12.75">
      <c r="Y154" s="165"/>
      <c r="AG154" s="157"/>
      <c r="AH154" s="157"/>
      <c r="AI154" s="157"/>
      <c r="AJ154" s="157"/>
      <c r="AK154" s="157"/>
      <c r="AL154" s="181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86"/>
      <c r="BC154" s="186"/>
      <c r="BD154" s="186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57"/>
      <c r="BS154" s="157"/>
      <c r="BT154" s="157"/>
      <c r="BU154" s="157"/>
    </row>
    <row r="155" spans="33:73" ht="12.75">
      <c r="AG155" s="157"/>
      <c r="AH155" s="157"/>
      <c r="AI155" s="157"/>
      <c r="AJ155" s="157"/>
      <c r="AK155" s="157"/>
      <c r="AL155" s="181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86"/>
      <c r="BC155" s="186"/>
      <c r="BD155" s="186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57"/>
      <c r="BS155" s="157"/>
      <c r="BT155" s="157"/>
      <c r="BU155" s="157"/>
    </row>
    <row r="156" spans="33:73" ht="12.75">
      <c r="AG156" s="157"/>
      <c r="AH156" s="157"/>
      <c r="AI156" s="157"/>
      <c r="AJ156" s="157"/>
      <c r="AK156" s="157"/>
      <c r="AL156" s="181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86"/>
      <c r="BC156" s="186"/>
      <c r="BD156" s="186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57"/>
      <c r="BS156" s="157"/>
      <c r="BT156" s="157"/>
      <c r="BU156" s="157"/>
    </row>
    <row r="157" spans="33:73" ht="12.75">
      <c r="AG157" s="157"/>
      <c r="AH157" s="157"/>
      <c r="AI157" s="157"/>
      <c r="AJ157" s="157"/>
      <c r="AK157" s="157"/>
      <c r="AL157" s="181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86"/>
      <c r="BC157" s="186"/>
      <c r="BD157" s="186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57"/>
      <c r="BS157" s="157"/>
      <c r="BT157" s="157"/>
      <c r="BU157" s="157"/>
    </row>
    <row r="158" spans="33:73" ht="12.75">
      <c r="AG158" s="157"/>
      <c r="AH158" s="157"/>
      <c r="AI158" s="157"/>
      <c r="AJ158" s="157"/>
      <c r="AK158" s="157"/>
      <c r="AL158" s="181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86"/>
      <c r="BC158" s="186"/>
      <c r="BD158" s="186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57"/>
      <c r="BS158" s="157"/>
      <c r="BT158" s="157"/>
      <c r="BU158" s="157"/>
    </row>
    <row r="159" spans="33:73" ht="12.75">
      <c r="AG159" s="157"/>
      <c r="AH159" s="157"/>
      <c r="AI159" s="157"/>
      <c r="AJ159" s="157"/>
      <c r="AK159" s="157"/>
      <c r="AL159" s="181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86"/>
      <c r="BC159" s="186"/>
      <c r="BD159" s="186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57"/>
      <c r="BS159" s="157"/>
      <c r="BT159" s="157"/>
      <c r="BU159" s="157"/>
    </row>
    <row r="160" spans="33:73" ht="12.75">
      <c r="AG160" s="157"/>
      <c r="AH160" s="157"/>
      <c r="AI160" s="157"/>
      <c r="AJ160" s="157"/>
      <c r="AK160" s="157"/>
      <c r="AL160" s="181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86"/>
      <c r="BC160" s="186"/>
      <c r="BD160" s="186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57"/>
      <c r="BS160" s="157"/>
      <c r="BT160" s="157"/>
      <c r="BU160" s="157"/>
    </row>
    <row r="161" spans="33:73" ht="12.75">
      <c r="AG161" s="157"/>
      <c r="AH161" s="157"/>
      <c r="AI161" s="157"/>
      <c r="AJ161" s="157"/>
      <c r="AK161" s="157"/>
      <c r="AL161" s="181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86"/>
      <c r="BC161" s="186"/>
      <c r="BD161" s="186"/>
      <c r="BE161" s="183"/>
      <c r="BF161" s="183"/>
      <c r="BG161" s="183"/>
      <c r="BH161" s="183"/>
      <c r="BI161" s="183"/>
      <c r="BJ161" s="183"/>
      <c r="BK161" s="183"/>
      <c r="BL161" s="183"/>
      <c r="BM161" s="183"/>
      <c r="BN161" s="183"/>
      <c r="BO161" s="183"/>
      <c r="BP161" s="183"/>
      <c r="BQ161" s="183"/>
      <c r="BR161" s="157"/>
      <c r="BS161" s="157"/>
      <c r="BT161" s="157"/>
      <c r="BU161" s="157"/>
    </row>
    <row r="162" spans="33:73" ht="12.75">
      <c r="AG162" s="157"/>
      <c r="AH162" s="157"/>
      <c r="AI162" s="157"/>
      <c r="AJ162" s="157"/>
      <c r="AK162" s="157"/>
      <c r="AL162" s="181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86"/>
      <c r="BC162" s="186"/>
      <c r="BD162" s="186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57"/>
      <c r="BS162" s="157"/>
      <c r="BT162" s="157"/>
      <c r="BU162" s="157"/>
    </row>
    <row r="163" spans="33:73" ht="12.75">
      <c r="AG163" s="157"/>
      <c r="AH163" s="157"/>
      <c r="AI163" s="157"/>
      <c r="AJ163" s="157"/>
      <c r="AK163" s="157"/>
      <c r="AL163" s="181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86"/>
      <c r="BC163" s="186"/>
      <c r="BD163" s="186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57"/>
      <c r="BS163" s="157"/>
      <c r="BT163" s="157"/>
      <c r="BU163" s="157"/>
    </row>
    <row r="164" spans="33:73" ht="12.75">
      <c r="AG164" s="157"/>
      <c r="AH164" s="157"/>
      <c r="AI164" s="157"/>
      <c r="AJ164" s="157"/>
      <c r="AK164" s="157"/>
      <c r="AL164" s="181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86"/>
      <c r="BC164" s="186"/>
      <c r="BD164" s="186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57"/>
      <c r="BS164" s="157"/>
      <c r="BT164" s="157"/>
      <c r="BU164" s="157"/>
    </row>
    <row r="165" spans="33:73" ht="12.75">
      <c r="AG165" s="157"/>
      <c r="AH165" s="157"/>
      <c r="AI165" s="157"/>
      <c r="AJ165" s="157"/>
      <c r="AK165" s="157"/>
      <c r="AL165" s="181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86"/>
      <c r="BC165" s="186"/>
      <c r="BD165" s="186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57"/>
      <c r="BS165" s="157"/>
      <c r="BT165" s="157"/>
      <c r="BU165" s="157"/>
    </row>
    <row r="166" spans="33:73" ht="12.75">
      <c r="AG166" s="157"/>
      <c r="AH166" s="157"/>
      <c r="AI166" s="157"/>
      <c r="AJ166" s="157"/>
      <c r="AK166" s="157"/>
      <c r="AL166" s="181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86"/>
      <c r="BC166" s="186"/>
      <c r="BD166" s="186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57"/>
      <c r="BS166" s="157"/>
      <c r="BT166" s="157"/>
      <c r="BU166" s="157"/>
    </row>
    <row r="167" spans="33:73" ht="12.75">
      <c r="AG167" s="157"/>
      <c r="AH167" s="157"/>
      <c r="AI167" s="157"/>
      <c r="AJ167" s="157"/>
      <c r="AK167" s="157"/>
      <c r="AL167" s="181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86"/>
      <c r="BC167" s="186"/>
      <c r="BD167" s="186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57"/>
      <c r="BS167" s="157"/>
      <c r="BT167" s="157"/>
      <c r="BU167" s="157"/>
    </row>
    <row r="168" spans="33:73" ht="12.75">
      <c r="AG168" s="157"/>
      <c r="AH168" s="157"/>
      <c r="AI168" s="157"/>
      <c r="AJ168" s="157"/>
      <c r="AK168" s="157"/>
      <c r="AL168" s="181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86"/>
      <c r="BC168" s="186"/>
      <c r="BD168" s="186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57"/>
      <c r="BS168" s="157"/>
      <c r="BT168" s="157"/>
      <c r="BU168" s="157"/>
    </row>
    <row r="169" spans="33:73" ht="12.75">
      <c r="AG169" s="157"/>
      <c r="AH169" s="157"/>
      <c r="AI169" s="157"/>
      <c r="AJ169" s="157"/>
      <c r="AK169" s="157"/>
      <c r="AL169" s="181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86"/>
      <c r="BC169" s="186"/>
      <c r="BD169" s="186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57"/>
      <c r="BS169" s="157"/>
      <c r="BT169" s="157"/>
      <c r="BU169" s="157"/>
    </row>
    <row r="170" spans="33:73" ht="12.75">
      <c r="AG170" s="157"/>
      <c r="AH170" s="157"/>
      <c r="AI170" s="157"/>
      <c r="AJ170" s="157"/>
      <c r="AK170" s="157"/>
      <c r="AL170" s="181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86"/>
      <c r="BC170" s="186"/>
      <c r="BD170" s="186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57"/>
      <c r="BS170" s="157"/>
      <c r="BT170" s="157"/>
      <c r="BU170" s="157"/>
    </row>
    <row r="171" spans="33:73" ht="12.75">
      <c r="AG171" s="157"/>
      <c r="AH171" s="157"/>
      <c r="AI171" s="157"/>
      <c r="AJ171" s="157"/>
      <c r="AK171" s="157"/>
      <c r="AL171" s="181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86"/>
      <c r="BC171" s="186"/>
      <c r="BD171" s="186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57"/>
      <c r="BS171" s="157"/>
      <c r="BT171" s="157"/>
      <c r="BU171" s="157"/>
    </row>
    <row r="172" spans="33:73" ht="12.75">
      <c r="AG172" s="157"/>
      <c r="AH172" s="157"/>
      <c r="AI172" s="157"/>
      <c r="AJ172" s="157"/>
      <c r="AK172" s="157"/>
      <c r="AL172" s="181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86"/>
      <c r="BC172" s="186"/>
      <c r="BD172" s="186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83"/>
      <c r="BP172" s="183"/>
      <c r="BQ172" s="183"/>
      <c r="BR172" s="157"/>
      <c r="BS172" s="157"/>
      <c r="BT172" s="157"/>
      <c r="BU172" s="157"/>
    </row>
    <row r="173" spans="33:73" ht="12.75">
      <c r="AG173" s="157"/>
      <c r="AH173" s="157"/>
      <c r="AI173" s="157"/>
      <c r="AJ173" s="157"/>
      <c r="AK173" s="157"/>
      <c r="AL173" s="181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86"/>
      <c r="BC173" s="186"/>
      <c r="BD173" s="186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57"/>
      <c r="BS173" s="157"/>
      <c r="BT173" s="157"/>
      <c r="BU173" s="157"/>
    </row>
    <row r="174" spans="33:73" ht="12.75">
      <c r="AG174" s="157"/>
      <c r="AH174" s="157"/>
      <c r="AI174" s="157"/>
      <c r="AJ174" s="157"/>
      <c r="AK174" s="157"/>
      <c r="AL174" s="181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86"/>
      <c r="BC174" s="186"/>
      <c r="BD174" s="186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57"/>
      <c r="BS174" s="157"/>
      <c r="BT174" s="157"/>
      <c r="BU174" s="157"/>
    </row>
    <row r="175" spans="33:73" ht="12.75">
      <c r="AG175" s="157"/>
      <c r="AH175" s="157"/>
      <c r="AI175" s="157"/>
      <c r="AJ175" s="157"/>
      <c r="AK175" s="157"/>
      <c r="AL175" s="181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86"/>
      <c r="BC175" s="186"/>
      <c r="BD175" s="186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57"/>
      <c r="BS175" s="157"/>
      <c r="BT175" s="157"/>
      <c r="BU175" s="157"/>
    </row>
    <row r="176" spans="33:73" ht="12.75">
      <c r="AG176" s="157"/>
      <c r="AH176" s="157"/>
      <c r="AI176" s="157"/>
      <c r="AJ176" s="157"/>
      <c r="AK176" s="157"/>
      <c r="AL176" s="181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86"/>
      <c r="BC176" s="186"/>
      <c r="BD176" s="186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57"/>
      <c r="BS176" s="157"/>
      <c r="BT176" s="157"/>
      <c r="BU176" s="157"/>
    </row>
    <row r="177" spans="33:73" ht="12.75">
      <c r="AG177" s="157"/>
      <c r="AH177" s="157"/>
      <c r="AI177" s="157"/>
      <c r="AJ177" s="157"/>
      <c r="AK177" s="157"/>
      <c r="AL177" s="181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86"/>
      <c r="BC177" s="186"/>
      <c r="BD177" s="186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57"/>
      <c r="BS177" s="157"/>
      <c r="BT177" s="157"/>
      <c r="BU177" s="157"/>
    </row>
    <row r="178" spans="33:73" ht="12.75">
      <c r="AG178" s="157"/>
      <c r="AH178" s="157"/>
      <c r="AI178" s="157"/>
      <c r="AJ178" s="157"/>
      <c r="AK178" s="157"/>
      <c r="AL178" s="181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86"/>
      <c r="BC178" s="186"/>
      <c r="BD178" s="186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57"/>
      <c r="BS178" s="157"/>
      <c r="BT178" s="157"/>
      <c r="BU178" s="157"/>
    </row>
    <row r="179" spans="33:73" ht="12.75">
      <c r="AG179" s="157"/>
      <c r="AH179" s="157"/>
      <c r="AI179" s="157"/>
      <c r="AJ179" s="157"/>
      <c r="AK179" s="157"/>
      <c r="AL179" s="181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86"/>
      <c r="BC179" s="186"/>
      <c r="BD179" s="186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57"/>
      <c r="BS179" s="157"/>
      <c r="BT179" s="157"/>
      <c r="BU179" s="157"/>
    </row>
    <row r="180" spans="33:73" ht="12.75">
      <c r="AG180" s="157"/>
      <c r="AH180" s="157"/>
      <c r="AI180" s="157"/>
      <c r="AJ180" s="157"/>
      <c r="AK180" s="157"/>
      <c r="AL180" s="181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86"/>
      <c r="BC180" s="186"/>
      <c r="BD180" s="186"/>
      <c r="BE180" s="183"/>
      <c r="BF180" s="183"/>
      <c r="BG180" s="183"/>
      <c r="BH180" s="183"/>
      <c r="BI180" s="183"/>
      <c r="BJ180" s="183"/>
      <c r="BK180" s="183"/>
      <c r="BL180" s="183"/>
      <c r="BM180" s="183"/>
      <c r="BN180" s="183"/>
      <c r="BO180" s="183"/>
      <c r="BP180" s="183"/>
      <c r="BQ180" s="183"/>
      <c r="BR180" s="157"/>
      <c r="BS180" s="157"/>
      <c r="BT180" s="157"/>
      <c r="BU180" s="157"/>
    </row>
    <row r="181" spans="33:73" ht="12.75">
      <c r="AG181" s="157"/>
      <c r="AH181" s="157"/>
      <c r="AI181" s="157"/>
      <c r="AJ181" s="157"/>
      <c r="AK181" s="157"/>
      <c r="AL181" s="181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86"/>
      <c r="BC181" s="186"/>
      <c r="BD181" s="186"/>
      <c r="BE181" s="183"/>
      <c r="BF181" s="183"/>
      <c r="BG181" s="183"/>
      <c r="BH181" s="183"/>
      <c r="BI181" s="183"/>
      <c r="BJ181" s="183"/>
      <c r="BK181" s="183"/>
      <c r="BL181" s="183"/>
      <c r="BM181" s="183"/>
      <c r="BN181" s="183"/>
      <c r="BO181" s="183"/>
      <c r="BP181" s="183"/>
      <c r="BQ181" s="183"/>
      <c r="BR181" s="157"/>
      <c r="BS181" s="157"/>
      <c r="BT181" s="157"/>
      <c r="BU181" s="157"/>
    </row>
    <row r="182" spans="33:73" ht="12.75">
      <c r="AG182" s="157"/>
      <c r="AH182" s="157"/>
      <c r="AI182" s="157"/>
      <c r="AJ182" s="157"/>
      <c r="AK182" s="157"/>
      <c r="AL182" s="181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86"/>
      <c r="BC182" s="186"/>
      <c r="BD182" s="186"/>
      <c r="BE182" s="183"/>
      <c r="BF182" s="183"/>
      <c r="BG182" s="183"/>
      <c r="BH182" s="183"/>
      <c r="BI182" s="183"/>
      <c r="BJ182" s="183"/>
      <c r="BK182" s="183"/>
      <c r="BL182" s="183"/>
      <c r="BM182" s="183"/>
      <c r="BN182" s="183"/>
      <c r="BO182" s="183"/>
      <c r="BP182" s="183"/>
      <c r="BQ182" s="183"/>
      <c r="BR182" s="157"/>
      <c r="BS182" s="157"/>
      <c r="BT182" s="157"/>
      <c r="BU182" s="157"/>
    </row>
    <row r="183" spans="33:73" ht="12.75">
      <c r="AG183" s="157"/>
      <c r="AH183" s="157"/>
      <c r="AI183" s="157"/>
      <c r="AJ183" s="157"/>
      <c r="AK183" s="157"/>
      <c r="AL183" s="181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86"/>
      <c r="BC183" s="186"/>
      <c r="BD183" s="186"/>
      <c r="BE183" s="183"/>
      <c r="BF183" s="183"/>
      <c r="BG183" s="183"/>
      <c r="BH183" s="183"/>
      <c r="BI183" s="183"/>
      <c r="BJ183" s="183"/>
      <c r="BK183" s="183"/>
      <c r="BL183" s="183"/>
      <c r="BM183" s="183"/>
      <c r="BN183" s="183"/>
      <c r="BO183" s="183"/>
      <c r="BP183" s="183"/>
      <c r="BQ183" s="183"/>
      <c r="BR183" s="157"/>
      <c r="BS183" s="157"/>
      <c r="BT183" s="157"/>
      <c r="BU183" s="157"/>
    </row>
    <row r="184" spans="33:73" ht="12.75">
      <c r="AG184" s="157"/>
      <c r="AH184" s="157"/>
      <c r="AI184" s="157"/>
      <c r="AJ184" s="157"/>
      <c r="AK184" s="157"/>
      <c r="AL184" s="181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86"/>
      <c r="BC184" s="186"/>
      <c r="BD184" s="186"/>
      <c r="BE184" s="183"/>
      <c r="BF184" s="183"/>
      <c r="BG184" s="183"/>
      <c r="BH184" s="183"/>
      <c r="BI184" s="183"/>
      <c r="BJ184" s="183"/>
      <c r="BK184" s="183"/>
      <c r="BL184" s="183"/>
      <c r="BM184" s="183"/>
      <c r="BN184" s="183"/>
      <c r="BO184" s="183"/>
      <c r="BP184" s="183"/>
      <c r="BQ184" s="183"/>
      <c r="BR184" s="157"/>
      <c r="BS184" s="157"/>
      <c r="BT184" s="157"/>
      <c r="BU184" s="157"/>
    </row>
    <row r="185" spans="33:73" ht="12.75">
      <c r="AG185" s="157"/>
      <c r="AH185" s="157"/>
      <c r="AI185" s="157"/>
      <c r="AJ185" s="157"/>
      <c r="AK185" s="157"/>
      <c r="AL185" s="181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86"/>
      <c r="BC185" s="186"/>
      <c r="BD185" s="186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57"/>
      <c r="BS185" s="157"/>
      <c r="BT185" s="157"/>
      <c r="BU185" s="157"/>
    </row>
    <row r="186" spans="33:73" ht="12.75">
      <c r="AG186" s="157"/>
      <c r="AH186" s="157"/>
      <c r="AI186" s="157"/>
      <c r="AJ186" s="157"/>
      <c r="AK186" s="157"/>
      <c r="AL186" s="181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86"/>
      <c r="BC186" s="186"/>
      <c r="BD186" s="186"/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57"/>
      <c r="BS186" s="157"/>
      <c r="BT186" s="157"/>
      <c r="BU186" s="157"/>
    </row>
    <row r="187" spans="33:73" ht="12.75">
      <c r="AG187" s="157"/>
      <c r="AH187" s="157"/>
      <c r="AI187" s="157"/>
      <c r="AJ187" s="157"/>
      <c r="AK187" s="157"/>
      <c r="AL187" s="181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86"/>
      <c r="BC187" s="186"/>
      <c r="BD187" s="186"/>
      <c r="BE187" s="183"/>
      <c r="BF187" s="183"/>
      <c r="BG187" s="183"/>
      <c r="BH187" s="183"/>
      <c r="BI187" s="183"/>
      <c r="BJ187" s="183"/>
      <c r="BK187" s="183"/>
      <c r="BL187" s="183"/>
      <c r="BM187" s="183"/>
      <c r="BN187" s="183"/>
      <c r="BO187" s="183"/>
      <c r="BP187" s="183"/>
      <c r="BQ187" s="183"/>
      <c r="BR187" s="157"/>
      <c r="BS187" s="157"/>
      <c r="BT187" s="157"/>
      <c r="BU187" s="157"/>
    </row>
    <row r="188" spans="33:73" ht="12.75">
      <c r="AG188" s="157"/>
      <c r="AH188" s="157"/>
      <c r="AI188" s="157"/>
      <c r="AJ188" s="157"/>
      <c r="AK188" s="157"/>
      <c r="AL188" s="181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86"/>
      <c r="BC188" s="186"/>
      <c r="BD188" s="186"/>
      <c r="BE188" s="183"/>
      <c r="BF188" s="183"/>
      <c r="BG188" s="183"/>
      <c r="BH188" s="183"/>
      <c r="BI188" s="183"/>
      <c r="BJ188" s="183"/>
      <c r="BK188" s="183"/>
      <c r="BL188" s="183"/>
      <c r="BM188" s="183"/>
      <c r="BN188" s="183"/>
      <c r="BO188" s="183"/>
      <c r="BP188" s="183"/>
      <c r="BQ188" s="183"/>
      <c r="BR188" s="157"/>
      <c r="BS188" s="157"/>
      <c r="BT188" s="157"/>
      <c r="BU188" s="157"/>
    </row>
    <row r="189" spans="33:73" ht="12.75">
      <c r="AG189" s="157"/>
      <c r="AH189" s="157"/>
      <c r="AI189" s="157"/>
      <c r="AJ189" s="157"/>
      <c r="AK189" s="157"/>
      <c r="AL189" s="181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86"/>
      <c r="BC189" s="186"/>
      <c r="BD189" s="186"/>
      <c r="BE189" s="183"/>
      <c r="BF189" s="183"/>
      <c r="BG189" s="183"/>
      <c r="BH189" s="183"/>
      <c r="BI189" s="183"/>
      <c r="BJ189" s="183"/>
      <c r="BK189" s="183"/>
      <c r="BL189" s="183"/>
      <c r="BM189" s="183"/>
      <c r="BN189" s="183"/>
      <c r="BO189" s="183"/>
      <c r="BP189" s="183"/>
      <c r="BQ189" s="183"/>
      <c r="BR189" s="157"/>
      <c r="BS189" s="157"/>
      <c r="BT189" s="157"/>
      <c r="BU189" s="157"/>
    </row>
    <row r="190" spans="33:73" ht="12.75">
      <c r="AG190" s="157"/>
      <c r="AH190" s="157"/>
      <c r="AI190" s="157"/>
      <c r="AJ190" s="157"/>
      <c r="AK190" s="157"/>
      <c r="AL190" s="181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86"/>
      <c r="BC190" s="186"/>
      <c r="BD190" s="186"/>
      <c r="BE190" s="183"/>
      <c r="BF190" s="183"/>
      <c r="BG190" s="183"/>
      <c r="BH190" s="183"/>
      <c r="BI190" s="183"/>
      <c r="BJ190" s="183"/>
      <c r="BK190" s="183"/>
      <c r="BL190" s="183"/>
      <c r="BM190" s="183"/>
      <c r="BN190" s="183"/>
      <c r="BO190" s="183"/>
      <c r="BP190" s="183"/>
      <c r="BQ190" s="183"/>
      <c r="BR190" s="157"/>
      <c r="BS190" s="157"/>
      <c r="BT190" s="157"/>
      <c r="BU190" s="157"/>
    </row>
    <row r="191" spans="33:73" ht="12.75">
      <c r="AG191" s="157"/>
      <c r="AH191" s="157"/>
      <c r="AI191" s="157"/>
      <c r="AJ191" s="157"/>
      <c r="AK191" s="157"/>
      <c r="AL191" s="181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86"/>
      <c r="BC191" s="186"/>
      <c r="BD191" s="186"/>
      <c r="BE191" s="183"/>
      <c r="BF191" s="183"/>
      <c r="BG191" s="183"/>
      <c r="BH191" s="183"/>
      <c r="BI191" s="183"/>
      <c r="BJ191" s="183"/>
      <c r="BK191" s="183"/>
      <c r="BL191" s="183"/>
      <c r="BM191" s="183"/>
      <c r="BN191" s="183"/>
      <c r="BO191" s="183"/>
      <c r="BP191" s="183"/>
      <c r="BQ191" s="183"/>
      <c r="BR191" s="157"/>
      <c r="BS191" s="157"/>
      <c r="BT191" s="157"/>
      <c r="BU191" s="157"/>
    </row>
    <row r="192" spans="33:73" ht="12.75">
      <c r="AG192" s="157"/>
      <c r="AH192" s="157"/>
      <c r="AI192" s="157"/>
      <c r="AJ192" s="157"/>
      <c r="AK192" s="157"/>
      <c r="AL192" s="181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86"/>
      <c r="BC192" s="186"/>
      <c r="BD192" s="186"/>
      <c r="BE192" s="183"/>
      <c r="BF192" s="183"/>
      <c r="BG192" s="183"/>
      <c r="BH192" s="183"/>
      <c r="BI192" s="183"/>
      <c r="BJ192" s="183"/>
      <c r="BK192" s="183"/>
      <c r="BL192" s="183"/>
      <c r="BM192" s="183"/>
      <c r="BN192" s="183"/>
      <c r="BO192" s="183"/>
      <c r="BP192" s="183"/>
      <c r="BQ192" s="183"/>
      <c r="BR192" s="157"/>
      <c r="BS192" s="157"/>
      <c r="BT192" s="157"/>
      <c r="BU192" s="157"/>
    </row>
    <row r="193" spans="33:73" ht="12.75">
      <c r="AG193" s="157"/>
      <c r="AH193" s="157"/>
      <c r="AI193" s="157"/>
      <c r="AJ193" s="157"/>
      <c r="AK193" s="157"/>
      <c r="AL193" s="181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86"/>
      <c r="BC193" s="186"/>
      <c r="BD193" s="186"/>
      <c r="BE193" s="183"/>
      <c r="BF193" s="183"/>
      <c r="BG193" s="183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57"/>
      <c r="BS193" s="157"/>
      <c r="BT193" s="157"/>
      <c r="BU193" s="157"/>
    </row>
    <row r="194" spans="33:73" ht="12.75">
      <c r="AG194" s="157"/>
      <c r="AH194" s="157"/>
      <c r="AI194" s="157"/>
      <c r="AJ194" s="157"/>
      <c r="AK194" s="157"/>
      <c r="AL194" s="181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86"/>
      <c r="BC194" s="186"/>
      <c r="BD194" s="186"/>
      <c r="BE194" s="183"/>
      <c r="BF194" s="183"/>
      <c r="BG194" s="183"/>
      <c r="BH194" s="183"/>
      <c r="BI194" s="183"/>
      <c r="BJ194" s="183"/>
      <c r="BK194" s="183"/>
      <c r="BL194" s="183"/>
      <c r="BM194" s="183"/>
      <c r="BN194" s="183"/>
      <c r="BO194" s="183"/>
      <c r="BP194" s="183"/>
      <c r="BQ194" s="183"/>
      <c r="BR194" s="157"/>
      <c r="BS194" s="157"/>
      <c r="BT194" s="157"/>
      <c r="BU194" s="157"/>
    </row>
    <row r="195" spans="33:73" ht="12.75">
      <c r="AG195" s="157"/>
      <c r="AH195" s="157"/>
      <c r="AI195" s="157"/>
      <c r="AJ195" s="157"/>
      <c r="AK195" s="157"/>
      <c r="AL195" s="181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86"/>
      <c r="BC195" s="186"/>
      <c r="BD195" s="186"/>
      <c r="BE195" s="183"/>
      <c r="BF195" s="183"/>
      <c r="BG195" s="183"/>
      <c r="BH195" s="183"/>
      <c r="BI195" s="183"/>
      <c r="BJ195" s="183"/>
      <c r="BK195" s="183"/>
      <c r="BL195" s="183"/>
      <c r="BM195" s="183"/>
      <c r="BN195" s="183"/>
      <c r="BO195" s="183"/>
      <c r="BP195" s="183"/>
      <c r="BQ195" s="183"/>
      <c r="BR195" s="157"/>
      <c r="BS195" s="157"/>
      <c r="BT195" s="157"/>
      <c r="BU195" s="157"/>
    </row>
    <row r="196" spans="33:73" ht="12.75">
      <c r="AG196" s="157"/>
      <c r="AH196" s="157"/>
      <c r="AI196" s="157"/>
      <c r="AJ196" s="157"/>
      <c r="AK196" s="157"/>
      <c r="AL196" s="181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86"/>
      <c r="BC196" s="186"/>
      <c r="BD196" s="186"/>
      <c r="BE196" s="183"/>
      <c r="BF196" s="183"/>
      <c r="BG196" s="183"/>
      <c r="BH196" s="183"/>
      <c r="BI196" s="183"/>
      <c r="BJ196" s="183"/>
      <c r="BK196" s="183"/>
      <c r="BL196" s="183"/>
      <c r="BM196" s="183"/>
      <c r="BN196" s="183"/>
      <c r="BO196" s="183"/>
      <c r="BP196" s="183"/>
      <c r="BQ196" s="183"/>
      <c r="BR196" s="157"/>
      <c r="BS196" s="157"/>
      <c r="BT196" s="157"/>
      <c r="BU196" s="157"/>
    </row>
    <row r="197" spans="33:73" ht="12.75">
      <c r="AG197" s="157"/>
      <c r="AH197" s="157"/>
      <c r="AI197" s="157"/>
      <c r="AJ197" s="157"/>
      <c r="AK197" s="157"/>
      <c r="AL197" s="181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86"/>
      <c r="BC197" s="186"/>
      <c r="BD197" s="186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83"/>
      <c r="BP197" s="183"/>
      <c r="BQ197" s="183"/>
      <c r="BR197" s="157"/>
      <c r="BS197" s="157"/>
      <c r="BT197" s="157"/>
      <c r="BU197" s="157"/>
    </row>
    <row r="198" spans="33:73" ht="12.75">
      <c r="AG198" s="157"/>
      <c r="AH198" s="157"/>
      <c r="AI198" s="157"/>
      <c r="AJ198" s="157"/>
      <c r="AK198" s="157"/>
      <c r="AL198" s="181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86"/>
      <c r="BC198" s="186"/>
      <c r="BD198" s="186"/>
      <c r="BE198" s="183"/>
      <c r="BF198" s="183"/>
      <c r="BG198" s="183"/>
      <c r="BH198" s="183"/>
      <c r="BI198" s="183"/>
      <c r="BJ198" s="183"/>
      <c r="BK198" s="183"/>
      <c r="BL198" s="183"/>
      <c r="BM198" s="183"/>
      <c r="BN198" s="183"/>
      <c r="BO198" s="183"/>
      <c r="BP198" s="183"/>
      <c r="BQ198" s="183"/>
      <c r="BR198" s="157"/>
      <c r="BS198" s="157"/>
      <c r="BT198" s="157"/>
      <c r="BU198" s="157"/>
    </row>
    <row r="199" spans="33:73" ht="12.75">
      <c r="AG199" s="157"/>
      <c r="AH199" s="157"/>
      <c r="AI199" s="157"/>
      <c r="AJ199" s="157"/>
      <c r="AK199" s="157"/>
      <c r="AL199" s="181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86"/>
      <c r="BC199" s="186"/>
      <c r="BD199" s="186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83"/>
      <c r="BP199" s="183"/>
      <c r="BQ199" s="183"/>
      <c r="BR199" s="157"/>
      <c r="BS199" s="157"/>
      <c r="BT199" s="157"/>
      <c r="BU199" s="157"/>
    </row>
    <row r="200" spans="33:73" ht="12.75">
      <c r="AG200" s="157"/>
      <c r="AH200" s="157"/>
      <c r="AI200" s="157"/>
      <c r="AJ200" s="157"/>
      <c r="AK200" s="157"/>
      <c r="AL200" s="181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86"/>
      <c r="BC200" s="186"/>
      <c r="BD200" s="186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57"/>
      <c r="BS200" s="157"/>
      <c r="BT200" s="157"/>
      <c r="BU200" s="157"/>
    </row>
    <row r="201" spans="33:73" ht="12.75">
      <c r="AG201" s="157"/>
      <c r="AH201" s="157"/>
      <c r="AI201" s="157"/>
      <c r="AJ201" s="157"/>
      <c r="AK201" s="157"/>
      <c r="AL201" s="181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86"/>
      <c r="BC201" s="186"/>
      <c r="BD201" s="186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57"/>
      <c r="BS201" s="157"/>
      <c r="BT201" s="157"/>
      <c r="BU201" s="157"/>
    </row>
    <row r="202" spans="33:73" ht="12.75">
      <c r="AG202" s="157"/>
      <c r="AH202" s="157"/>
      <c r="AI202" s="157"/>
      <c r="AJ202" s="157"/>
      <c r="AK202" s="157"/>
      <c r="AL202" s="181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86"/>
      <c r="BC202" s="186"/>
      <c r="BD202" s="186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57"/>
      <c r="BS202" s="157"/>
      <c r="BT202" s="157"/>
      <c r="BU202" s="157"/>
    </row>
    <row r="203" spans="33:73" ht="12.75">
      <c r="AG203" s="157"/>
      <c r="AH203" s="157"/>
      <c r="AI203" s="157"/>
      <c r="AJ203" s="157"/>
      <c r="AK203" s="157"/>
      <c r="AL203" s="181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86"/>
      <c r="BC203" s="186"/>
      <c r="BD203" s="186"/>
      <c r="BE203" s="183"/>
      <c r="BF203" s="183"/>
      <c r="BG203" s="183"/>
      <c r="BH203" s="183"/>
      <c r="BI203" s="183"/>
      <c r="BJ203" s="183"/>
      <c r="BK203" s="183"/>
      <c r="BL203" s="183"/>
      <c r="BM203" s="183"/>
      <c r="BN203" s="183"/>
      <c r="BO203" s="183"/>
      <c r="BP203" s="183"/>
      <c r="BQ203" s="183"/>
      <c r="BR203" s="157"/>
      <c r="BS203" s="157"/>
      <c r="BT203" s="157"/>
      <c r="BU203" s="157"/>
    </row>
    <row r="204" spans="33:73" ht="12.75">
      <c r="AG204" s="157"/>
      <c r="AH204" s="157"/>
      <c r="AI204" s="157"/>
      <c r="AJ204" s="157"/>
      <c r="AK204" s="157"/>
      <c r="AL204" s="181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86"/>
      <c r="BC204" s="186"/>
      <c r="BD204" s="186"/>
      <c r="BE204" s="183"/>
      <c r="BF204" s="183"/>
      <c r="BG204" s="183"/>
      <c r="BH204" s="183"/>
      <c r="BI204" s="183"/>
      <c r="BJ204" s="183"/>
      <c r="BK204" s="183"/>
      <c r="BL204" s="183"/>
      <c r="BM204" s="183"/>
      <c r="BN204" s="183"/>
      <c r="BO204" s="183"/>
      <c r="BP204" s="183"/>
      <c r="BQ204" s="183"/>
      <c r="BR204" s="157"/>
      <c r="BS204" s="157"/>
      <c r="BT204" s="157"/>
      <c r="BU204" s="157"/>
    </row>
    <row r="205" spans="33:73" ht="12.75">
      <c r="AG205" s="157"/>
      <c r="AH205" s="157"/>
      <c r="AI205" s="157"/>
      <c r="AJ205" s="157"/>
      <c r="AK205" s="157"/>
      <c r="AL205" s="181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86"/>
      <c r="BC205" s="186"/>
      <c r="BD205" s="186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83"/>
      <c r="BP205" s="183"/>
      <c r="BQ205" s="183"/>
      <c r="BR205" s="157"/>
      <c r="BS205" s="157"/>
      <c r="BT205" s="157"/>
      <c r="BU205" s="157"/>
    </row>
    <row r="206" spans="33:73" ht="12.75">
      <c r="AG206" s="157"/>
      <c r="AH206" s="157"/>
      <c r="AI206" s="157"/>
      <c r="AJ206" s="157"/>
      <c r="AK206" s="157"/>
      <c r="AL206" s="181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86"/>
      <c r="BC206" s="186"/>
      <c r="BD206" s="186"/>
      <c r="BE206" s="183"/>
      <c r="BF206" s="183"/>
      <c r="BG206" s="183"/>
      <c r="BH206" s="183"/>
      <c r="BI206" s="183"/>
      <c r="BJ206" s="183"/>
      <c r="BK206" s="183"/>
      <c r="BL206" s="183"/>
      <c r="BM206" s="183"/>
      <c r="BN206" s="183"/>
      <c r="BO206" s="183"/>
      <c r="BP206" s="183"/>
      <c r="BQ206" s="183"/>
      <c r="BR206" s="157"/>
      <c r="BS206" s="157"/>
      <c r="BT206" s="157"/>
      <c r="BU206" s="157"/>
    </row>
    <row r="207" spans="33:73" ht="12.75">
      <c r="AG207" s="157"/>
      <c r="AH207" s="157"/>
      <c r="AI207" s="157"/>
      <c r="AJ207" s="157"/>
      <c r="AK207" s="157"/>
      <c r="AL207" s="181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86"/>
      <c r="BC207" s="186"/>
      <c r="BD207" s="186"/>
      <c r="BE207" s="183"/>
      <c r="BF207" s="183"/>
      <c r="BG207" s="183"/>
      <c r="BH207" s="183"/>
      <c r="BI207" s="183"/>
      <c r="BJ207" s="183"/>
      <c r="BK207" s="183"/>
      <c r="BL207" s="183"/>
      <c r="BM207" s="183"/>
      <c r="BN207" s="183"/>
      <c r="BO207" s="183"/>
      <c r="BP207" s="183"/>
      <c r="BQ207" s="183"/>
      <c r="BR207" s="157"/>
      <c r="BS207" s="157"/>
      <c r="BT207" s="157"/>
      <c r="BU207" s="157"/>
    </row>
    <row r="208" spans="33:73" ht="12.75">
      <c r="AG208" s="157"/>
      <c r="AH208" s="157"/>
      <c r="AI208" s="157"/>
      <c r="AJ208" s="157"/>
      <c r="AK208" s="157"/>
      <c r="AL208" s="181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86"/>
      <c r="BC208" s="186"/>
      <c r="BD208" s="186"/>
      <c r="BE208" s="183"/>
      <c r="BF208" s="183"/>
      <c r="BG208" s="183"/>
      <c r="BH208" s="183"/>
      <c r="BI208" s="183"/>
      <c r="BJ208" s="183"/>
      <c r="BK208" s="183"/>
      <c r="BL208" s="183"/>
      <c r="BM208" s="183"/>
      <c r="BN208" s="183"/>
      <c r="BO208" s="183"/>
      <c r="BP208" s="183"/>
      <c r="BQ208" s="183"/>
      <c r="BR208" s="157"/>
      <c r="BS208" s="157"/>
      <c r="BT208" s="157"/>
      <c r="BU208" s="157"/>
    </row>
    <row r="209" spans="33:73" ht="12.75">
      <c r="AG209" s="157"/>
      <c r="AH209" s="157"/>
      <c r="AI209" s="157"/>
      <c r="AJ209" s="157"/>
      <c r="AK209" s="157"/>
      <c r="AL209" s="181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86"/>
      <c r="BC209" s="186"/>
      <c r="BD209" s="186"/>
      <c r="BE209" s="183"/>
      <c r="BF209" s="183"/>
      <c r="BG209" s="183"/>
      <c r="BH209" s="183"/>
      <c r="BI209" s="183"/>
      <c r="BJ209" s="183"/>
      <c r="BK209" s="183"/>
      <c r="BL209" s="183"/>
      <c r="BM209" s="183"/>
      <c r="BN209" s="183"/>
      <c r="BO209" s="183"/>
      <c r="BP209" s="183"/>
      <c r="BQ209" s="183"/>
      <c r="BR209" s="157"/>
      <c r="BS209" s="157"/>
      <c r="BT209" s="157"/>
      <c r="BU209" s="157"/>
    </row>
    <row r="210" spans="33:73" ht="12.75">
      <c r="AG210" s="157"/>
      <c r="AH210" s="157"/>
      <c r="AI210" s="157"/>
      <c r="AJ210" s="157"/>
      <c r="AK210" s="157"/>
      <c r="AL210" s="181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86"/>
      <c r="BC210" s="186"/>
      <c r="BD210" s="186"/>
      <c r="BE210" s="183"/>
      <c r="BF210" s="183"/>
      <c r="BG210" s="183"/>
      <c r="BH210" s="183"/>
      <c r="BI210" s="183"/>
      <c r="BJ210" s="183"/>
      <c r="BK210" s="183"/>
      <c r="BL210" s="183"/>
      <c r="BM210" s="183"/>
      <c r="BN210" s="183"/>
      <c r="BO210" s="183"/>
      <c r="BP210" s="183"/>
      <c r="BQ210" s="183"/>
      <c r="BR210" s="157"/>
      <c r="BS210" s="157"/>
      <c r="BT210" s="157"/>
      <c r="BU210" s="157"/>
    </row>
    <row r="211" spans="33:73" ht="12.75">
      <c r="AG211" s="157"/>
      <c r="AH211" s="157"/>
      <c r="AI211" s="157"/>
      <c r="AJ211" s="157"/>
      <c r="AK211" s="157"/>
      <c r="AL211" s="181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86"/>
      <c r="BC211" s="186"/>
      <c r="BD211" s="186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83"/>
      <c r="BP211" s="183"/>
      <c r="BQ211" s="183"/>
      <c r="BR211" s="157"/>
      <c r="BS211" s="157"/>
      <c r="BT211" s="157"/>
      <c r="BU211" s="157"/>
    </row>
    <row r="212" spans="33:73" ht="12.75">
      <c r="AG212" s="157"/>
      <c r="AH212" s="157"/>
      <c r="AI212" s="157"/>
      <c r="AJ212" s="157"/>
      <c r="AK212" s="157"/>
      <c r="AL212" s="181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86"/>
      <c r="BC212" s="186"/>
      <c r="BD212" s="186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3"/>
      <c r="BR212" s="157"/>
      <c r="BS212" s="157"/>
      <c r="BT212" s="157"/>
      <c r="BU212" s="157"/>
    </row>
    <row r="213" spans="33:73" ht="12.75">
      <c r="AG213" s="157"/>
      <c r="AH213" s="157"/>
      <c r="AI213" s="157"/>
      <c r="AJ213" s="157"/>
      <c r="AK213" s="157"/>
      <c r="AL213" s="181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86"/>
      <c r="BC213" s="186"/>
      <c r="BD213" s="186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3"/>
      <c r="BR213" s="157"/>
      <c r="BS213" s="157"/>
      <c r="BT213" s="157"/>
      <c r="BU213" s="157"/>
    </row>
    <row r="214" spans="33:73" ht="12.75">
      <c r="AG214" s="157"/>
      <c r="AH214" s="157"/>
      <c r="AI214" s="157"/>
      <c r="AJ214" s="157"/>
      <c r="AK214" s="157"/>
      <c r="AL214" s="181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86"/>
      <c r="BC214" s="186"/>
      <c r="BD214" s="186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57"/>
      <c r="BS214" s="157"/>
      <c r="BT214" s="157"/>
      <c r="BU214" s="157"/>
    </row>
    <row r="215" spans="33:73" ht="12.75">
      <c r="AG215" s="157"/>
      <c r="AH215" s="157"/>
      <c r="AI215" s="157"/>
      <c r="AJ215" s="157"/>
      <c r="AK215" s="157"/>
      <c r="AL215" s="181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86"/>
      <c r="BC215" s="186"/>
      <c r="BD215" s="186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57"/>
      <c r="BS215" s="157"/>
      <c r="BT215" s="157"/>
      <c r="BU215" s="157"/>
    </row>
    <row r="216" spans="33:73" ht="12.75">
      <c r="AG216" s="157"/>
      <c r="AH216" s="157"/>
      <c r="AI216" s="157"/>
      <c r="AJ216" s="157"/>
      <c r="AK216" s="157"/>
      <c r="AL216" s="181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86"/>
      <c r="BC216" s="186"/>
      <c r="BD216" s="186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3"/>
      <c r="BR216" s="157"/>
      <c r="BS216" s="157"/>
      <c r="BT216" s="157"/>
      <c r="BU216" s="157"/>
    </row>
    <row r="217" spans="33:73" ht="12.75">
      <c r="AG217" s="157"/>
      <c r="AH217" s="157"/>
      <c r="AI217" s="157"/>
      <c r="AJ217" s="157"/>
      <c r="AK217" s="157"/>
      <c r="AL217" s="181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86"/>
      <c r="BC217" s="186"/>
      <c r="BD217" s="186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3"/>
      <c r="BR217" s="157"/>
      <c r="BS217" s="157"/>
      <c r="BT217" s="157"/>
      <c r="BU217" s="157"/>
    </row>
    <row r="218" spans="33:73" ht="12.75">
      <c r="AG218" s="157"/>
      <c r="AH218" s="157"/>
      <c r="AI218" s="157"/>
      <c r="AJ218" s="157"/>
      <c r="AK218" s="157"/>
      <c r="AL218" s="181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86"/>
      <c r="BC218" s="186"/>
      <c r="BD218" s="186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57"/>
      <c r="BS218" s="157"/>
      <c r="BT218" s="157"/>
      <c r="BU218" s="157"/>
    </row>
    <row r="219" spans="33:73" ht="12.75">
      <c r="AG219" s="157"/>
      <c r="AH219" s="157"/>
      <c r="AI219" s="157"/>
      <c r="AJ219" s="157"/>
      <c r="AK219" s="157"/>
      <c r="AL219" s="181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86"/>
      <c r="BC219" s="186"/>
      <c r="BD219" s="186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57"/>
      <c r="BS219" s="157"/>
      <c r="BT219" s="157"/>
      <c r="BU219" s="157"/>
    </row>
    <row r="220" spans="33:73" ht="12.75">
      <c r="AG220" s="157"/>
      <c r="AH220" s="157"/>
      <c r="AI220" s="157"/>
      <c r="AJ220" s="157"/>
      <c r="AK220" s="157"/>
      <c r="AL220" s="181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86"/>
      <c r="BC220" s="186"/>
      <c r="BD220" s="186"/>
      <c r="BE220" s="183"/>
      <c r="BF220" s="183"/>
      <c r="BG220" s="183"/>
      <c r="BH220" s="183"/>
      <c r="BI220" s="183"/>
      <c r="BJ220" s="183"/>
      <c r="BK220" s="183"/>
      <c r="BL220" s="183"/>
      <c r="BM220" s="183"/>
      <c r="BN220" s="183"/>
      <c r="BO220" s="183"/>
      <c r="BP220" s="183"/>
      <c r="BQ220" s="183"/>
      <c r="BR220" s="157"/>
      <c r="BS220" s="157"/>
      <c r="BT220" s="157"/>
      <c r="BU220" s="157"/>
    </row>
    <row r="221" spans="33:73" ht="12.75">
      <c r="AG221" s="157"/>
      <c r="AH221" s="157"/>
      <c r="AI221" s="157"/>
      <c r="AJ221" s="157"/>
      <c r="AK221" s="157"/>
      <c r="AL221" s="181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86"/>
      <c r="BC221" s="186"/>
      <c r="BD221" s="186"/>
      <c r="BE221" s="183"/>
      <c r="BF221" s="183"/>
      <c r="BG221" s="183"/>
      <c r="BH221" s="183"/>
      <c r="BI221" s="183"/>
      <c r="BJ221" s="183"/>
      <c r="BK221" s="183"/>
      <c r="BL221" s="183"/>
      <c r="BM221" s="183"/>
      <c r="BN221" s="183"/>
      <c r="BO221" s="183"/>
      <c r="BP221" s="183"/>
      <c r="BQ221" s="183"/>
      <c r="BR221" s="157"/>
      <c r="BS221" s="157"/>
      <c r="BT221" s="157"/>
      <c r="BU221" s="157"/>
    </row>
    <row r="222" spans="33:73" ht="12.75">
      <c r="AG222" s="157"/>
      <c r="AH222" s="157"/>
      <c r="AI222" s="157"/>
      <c r="AJ222" s="157"/>
      <c r="AK222" s="157"/>
      <c r="AL222" s="181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86"/>
      <c r="BC222" s="186"/>
      <c r="BD222" s="186"/>
      <c r="BE222" s="183"/>
      <c r="BF222" s="183"/>
      <c r="BG222" s="183"/>
      <c r="BH222" s="183"/>
      <c r="BI222" s="183"/>
      <c r="BJ222" s="183"/>
      <c r="BK222" s="183"/>
      <c r="BL222" s="183"/>
      <c r="BM222" s="183"/>
      <c r="BN222" s="183"/>
      <c r="BO222" s="183"/>
      <c r="BP222" s="183"/>
      <c r="BQ222" s="183"/>
      <c r="BR222" s="157"/>
      <c r="BS222" s="157"/>
      <c r="BT222" s="157"/>
      <c r="BU222" s="157"/>
    </row>
    <row r="223" spans="33:73" ht="12.75">
      <c r="AG223" s="157"/>
      <c r="AH223" s="157"/>
      <c r="AI223" s="157"/>
      <c r="AJ223" s="157"/>
      <c r="AK223" s="157"/>
      <c r="AL223" s="181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86"/>
      <c r="BC223" s="186"/>
      <c r="BD223" s="186"/>
      <c r="BE223" s="183"/>
      <c r="BF223" s="183"/>
      <c r="BG223" s="183"/>
      <c r="BH223" s="183"/>
      <c r="BI223" s="183"/>
      <c r="BJ223" s="183"/>
      <c r="BK223" s="183"/>
      <c r="BL223" s="183"/>
      <c r="BM223" s="183"/>
      <c r="BN223" s="183"/>
      <c r="BO223" s="183"/>
      <c r="BP223" s="183"/>
      <c r="BQ223" s="183"/>
      <c r="BR223" s="157"/>
      <c r="BS223" s="157"/>
      <c r="BT223" s="157"/>
      <c r="BU223" s="157"/>
    </row>
    <row r="224" spans="33:73" ht="12.75">
      <c r="AG224" s="157"/>
      <c r="AH224" s="157"/>
      <c r="AI224" s="157"/>
      <c r="AJ224" s="157"/>
      <c r="AK224" s="157"/>
      <c r="AL224" s="181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86"/>
      <c r="BC224" s="186"/>
      <c r="BD224" s="186"/>
      <c r="BE224" s="183"/>
      <c r="BF224" s="183"/>
      <c r="BG224" s="183"/>
      <c r="BH224" s="183"/>
      <c r="BI224" s="183"/>
      <c r="BJ224" s="183"/>
      <c r="BK224" s="183"/>
      <c r="BL224" s="183"/>
      <c r="BM224" s="183"/>
      <c r="BN224" s="183"/>
      <c r="BO224" s="183"/>
      <c r="BP224" s="183"/>
      <c r="BQ224" s="183"/>
      <c r="BR224" s="157"/>
      <c r="BS224" s="157"/>
      <c r="BT224" s="157"/>
      <c r="BU224" s="157"/>
    </row>
    <row r="225" spans="33:73" ht="12.75">
      <c r="AG225" s="157"/>
      <c r="AH225" s="157"/>
      <c r="AI225" s="157"/>
      <c r="AJ225" s="157"/>
      <c r="AK225" s="157"/>
      <c r="AL225" s="181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86"/>
      <c r="BC225" s="186"/>
      <c r="BD225" s="186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57"/>
      <c r="BS225" s="157"/>
      <c r="BT225" s="157"/>
      <c r="BU225" s="157"/>
    </row>
    <row r="226" spans="33:73" ht="12.75">
      <c r="AG226" s="157"/>
      <c r="AH226" s="157"/>
      <c r="AI226" s="157"/>
      <c r="AJ226" s="157"/>
      <c r="AK226" s="157"/>
      <c r="AL226" s="181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86"/>
      <c r="BC226" s="186"/>
      <c r="BD226" s="186"/>
      <c r="BE226" s="183"/>
      <c r="BF226" s="183"/>
      <c r="BG226" s="183"/>
      <c r="BH226" s="183"/>
      <c r="BI226" s="183"/>
      <c r="BJ226" s="183"/>
      <c r="BK226" s="183"/>
      <c r="BL226" s="183"/>
      <c r="BM226" s="183"/>
      <c r="BN226" s="183"/>
      <c r="BO226" s="183"/>
      <c r="BP226" s="183"/>
      <c r="BQ226" s="183"/>
      <c r="BR226" s="157"/>
      <c r="BS226" s="157"/>
      <c r="BT226" s="157"/>
      <c r="BU226" s="157"/>
    </row>
    <row r="227" spans="33:73" ht="12.75">
      <c r="AG227" s="157"/>
      <c r="AH227" s="157"/>
      <c r="AI227" s="157"/>
      <c r="AJ227" s="157"/>
      <c r="AK227" s="157"/>
      <c r="AL227" s="181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86"/>
      <c r="BC227" s="186"/>
      <c r="BD227" s="186"/>
      <c r="BE227" s="183"/>
      <c r="BF227" s="183"/>
      <c r="BG227" s="183"/>
      <c r="BH227" s="183"/>
      <c r="BI227" s="183"/>
      <c r="BJ227" s="183"/>
      <c r="BK227" s="183"/>
      <c r="BL227" s="183"/>
      <c r="BM227" s="183"/>
      <c r="BN227" s="183"/>
      <c r="BO227" s="183"/>
      <c r="BP227" s="183"/>
      <c r="BQ227" s="183"/>
      <c r="BR227" s="157"/>
      <c r="BS227" s="157"/>
      <c r="BT227" s="157"/>
      <c r="BU227" s="157"/>
    </row>
    <row r="228" spans="33:73" ht="12.75">
      <c r="AG228" s="157"/>
      <c r="AH228" s="157"/>
      <c r="AI228" s="157"/>
      <c r="AJ228" s="157"/>
      <c r="AK228" s="157"/>
      <c r="AL228" s="181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86"/>
      <c r="BC228" s="186"/>
      <c r="BD228" s="186"/>
      <c r="BE228" s="183"/>
      <c r="BF228" s="183"/>
      <c r="BG228" s="183"/>
      <c r="BH228" s="183"/>
      <c r="BI228" s="183"/>
      <c r="BJ228" s="183"/>
      <c r="BK228" s="183"/>
      <c r="BL228" s="183"/>
      <c r="BM228" s="183"/>
      <c r="BN228" s="183"/>
      <c r="BO228" s="183"/>
      <c r="BP228" s="183"/>
      <c r="BQ228" s="183"/>
      <c r="BR228" s="157"/>
      <c r="BS228" s="157"/>
      <c r="BT228" s="157"/>
      <c r="BU228" s="157"/>
    </row>
  </sheetData>
  <sheetProtection/>
  <mergeCells count="32">
    <mergeCell ref="C4:D4"/>
    <mergeCell ref="Q6:Q7"/>
    <mergeCell ref="AW5:BD5"/>
    <mergeCell ref="W6:AF6"/>
    <mergeCell ref="G6:I6"/>
    <mergeCell ref="L6:L7"/>
    <mergeCell ref="N6:N7"/>
    <mergeCell ref="B2:AJ2"/>
    <mergeCell ref="S6:S7"/>
    <mergeCell ref="E5:E7"/>
    <mergeCell ref="B3:AF3"/>
    <mergeCell ref="T6:T7"/>
    <mergeCell ref="C65:N65"/>
    <mergeCell ref="J6:J7"/>
    <mergeCell ref="P6:P7"/>
    <mergeCell ref="A5:A7"/>
    <mergeCell ref="D5:D7"/>
    <mergeCell ref="O6:O7"/>
    <mergeCell ref="G5:AK5"/>
    <mergeCell ref="U6:U7"/>
    <mergeCell ref="B5:B7"/>
    <mergeCell ref="V6:V7"/>
    <mergeCell ref="BB4:BD4"/>
    <mergeCell ref="G4:I4"/>
    <mergeCell ref="A63:Q63"/>
    <mergeCell ref="M6:M7"/>
    <mergeCell ref="K6:K7"/>
    <mergeCell ref="C5:C7"/>
    <mergeCell ref="AG6:AK6"/>
    <mergeCell ref="AL6:AN6"/>
    <mergeCell ref="AO6:AQ6"/>
    <mergeCell ref="AL5:AV5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2016-06-30T07:44:45Z</cp:lastPrinted>
  <dcterms:created xsi:type="dcterms:W3CDTF">2007-11-09T11:35:30Z</dcterms:created>
  <dcterms:modified xsi:type="dcterms:W3CDTF">2016-07-08T09:23:50Z</dcterms:modified>
  <cp:category/>
  <cp:version/>
  <cp:contentType/>
  <cp:contentStatus/>
</cp:coreProperties>
</file>