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<sst xmlns="http://schemas.openxmlformats.org/spreadsheetml/2006/main" count="371" uniqueCount="166">
  <si>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</si>
  <si>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</si>
  <si>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</si>
  <si>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</si>
  <si>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</si>
  <si>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</si>
  <si>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</si>
  <si>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</si>
  <si>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</si>
  <si>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</si>
  <si>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</si>
  <si>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</si>
  <si>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</si>
  <si>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</si>
  <si>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</si>
  <si>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</si>
  <si>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</si>
  <si>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</si>
  <si>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</si>
  <si>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</si>
  <si>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</si>
  <si>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</si>
  <si>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</si>
  <si>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</si>
  <si>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</si>
  <si>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</si>
  <si>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</si>
  <si>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</si>
  <si>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</si>
  <si>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</si>
  <si>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</si>
  <si>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</si>
  <si>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</si>
  <si>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</si>
  <si>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</si>
  <si>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</si>
  <si>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</si>
  <si>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</si>
  <si>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</si>
  <si>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</si>
  <si>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</si>
  <si>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</si>
  <si>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</si>
  <si>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</si>
  <si>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</si>
  <si>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</si>
  <si>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</si>
  <si>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</si>
  <si>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</si>
  <si>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</si>
  <si>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</si>
  <si>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</si>
  <si>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</si>
  <si>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</si>
  <si>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</si>
  <si>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</si>
  <si>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</si>
  <si>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</si>
  <si>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</si>
  <si>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</si>
  <si>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</si>
  <si>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</si>
  <si>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</si>
  <si>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</si>
  <si>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</si>
  <si>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</si>
  <si>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</si>
  <si>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</si>
  <si>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</si>
  <si>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</si>
  <si>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</si>
  <si>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</si>
  <si>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</si>
  <si>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</si>
  <si>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</si>
  <si>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</si>
  <si>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</si>
  <si>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</si>
  <si>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</si>
  <si>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</si>
  <si>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</si>
  <si>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</si>
  <si>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</si>
  <si>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</si>
  <si>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</si>
  <si>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</si>
  <si>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</si>
  <si>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</si>
  <si>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</si>
  <si>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</si>
  <si>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</si>
  <si>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</si>
  <si>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</si>
  <si>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</si>
  <si>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</si>
  <si>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</si>
  <si>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</si>
  <si>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</si>
  <si>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</si>
  <si>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</si>
  <si>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</si>
  <si>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</si>
  <si>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</si>
  <si>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</si>
  <si>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</si>
  <si>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</si>
  <si>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</si>
  <si>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</si>
  <si>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</si>
  <si>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</si>
  <si>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основные</t>
  </si>
  <si>
    <t>38а</t>
  </si>
  <si>
    <t>% лест. Клетки не жилое, гр 34-гр 35</t>
  </si>
  <si>
    <t>Факт , т</t>
  </si>
  <si>
    <t>3а</t>
  </si>
  <si>
    <t xml:space="preserve"> </t>
  </si>
  <si>
    <t>АДРЕС</t>
  </si>
  <si>
    <t>Общая площадь  жилого дома, м2(население+нежилые помещения), гр.2.1.+ гр.2.2.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</si>
  <si>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</si>
  <si>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</si>
  <si>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</si>
  <si>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</si>
  <si>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Жилая площадь+ лестн.клетки, гр.3+гр.9</t>
  </si>
  <si>
    <t>ОДН на ГВС, м3, гр.8*гр.9</t>
  </si>
  <si>
    <t>ОДН на ГВС на 1м2/ м3/мес., гр.10/гр.3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</si>
  <si>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</si>
  <si>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</si>
  <si>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</si>
  <si>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ВСЕГО ГВС,м3 на проживающих человек без ИПУ, гр.4-гр.10-гр.13-гр.15</t>
  </si>
  <si>
    <t>ГВС м3/чел./мес. (на проживающих человек без ИПУ), гр.16/гр.14</t>
  </si>
  <si>
    <t>Расчет стоимости 1 м3 горячей воды ( население).</t>
  </si>
  <si>
    <t>Расчет стоимости 1 м3 горячей воды ( не жилые помещения).</t>
  </si>
  <si>
    <t>ВСЕГО количество ГВС по ОДПУ, м3, гр.3а*1,022</t>
  </si>
  <si>
    <t>В том числе нежилые помещения м3, гр.11*гр.2.2+гр.15</t>
  </si>
  <si>
    <t>В том числе население, м3 гр.11*гр.2.1+гр.13гр+гр.16</t>
  </si>
  <si>
    <t>Кол-во человек без ИПУ, население, гр.7-гр.12</t>
  </si>
  <si>
    <t>Стоимость 1м3 подпиточной воды (с НДС).</t>
  </si>
  <si>
    <t xml:space="preserve"> Кол-во Гкал по ОДПУ, ГВС ( население), гр.21*гр.6/гр.4</t>
  </si>
  <si>
    <t xml:space="preserve"> Кол-во Гкал по ОДПУ, ГВС (нежилые помещения), гр.21*гр.5/гр.4</t>
  </si>
  <si>
    <t xml:space="preserve"> Всего кол-во Гкал по ОДПУ, ГВС (население+ нежилые помещения).</t>
  </si>
  <si>
    <t>Стоимость 1 Гкал, ГВС, руб.</t>
  </si>
  <si>
    <t>Сумма по ГВС, Гкал, руб., гр.22*гр.20а</t>
  </si>
  <si>
    <t>Всего сумма по ГВС, Гкал+подпиток, руб., гр.20+гр.23</t>
  </si>
  <si>
    <t>Стоимость 1м3, ГВС, (гр.22*гр.21+гр.19*гр.4)/гр.4</t>
  </si>
  <si>
    <t>Сумма по ГВС, Гкал, руб., гр.26*гр.20б</t>
  </si>
  <si>
    <t>Сумма подпиточной воды, руб., гр.5*гр.19</t>
  </si>
  <si>
    <t>Всего сумма по ГВС, Гкал+подпиток, руб., гр.27+гр.28</t>
  </si>
  <si>
    <t>Стоимость 1м3, ГВС, гр.29/ гр.5</t>
  </si>
  <si>
    <t>Всего количество Гкал отопления, по ОДПУ(население+ нежилые помещения).</t>
  </si>
  <si>
    <t>Гкал отопления, по ОДПУ, (население),(гр.39+гр.40)*гр.2.1</t>
  </si>
  <si>
    <t>Гкал отопления, по ОДПУ ( не жилые помещения),(гр.39+гр.40)*гр.2,2</t>
  </si>
  <si>
    <t>Гкал по отоплению на 1м2 жилого помещения, гр.31/гр.3</t>
  </si>
  <si>
    <t>Гкал по отоплению на 1м2 жилого помещения, гр.37/гр.3</t>
  </si>
  <si>
    <t>Гкал по отоплению на 1 м2 ОДН, гр.38/гр.3</t>
  </si>
  <si>
    <t>Тариф на Гкал для населения.</t>
  </si>
  <si>
    <t>Сумма по отоплению для населения, руб.,гр.32*гр.41</t>
  </si>
  <si>
    <t>Стоимость 1 м2/мес. отопления (население), руб., гр.42/гр.2.1</t>
  </si>
  <si>
    <t>Гкал по ГВС+ отопление (население), гр.20а+гр.32</t>
  </si>
  <si>
    <t>Гкал по ГВС+ отопление (не жилые помещения).</t>
  </si>
  <si>
    <t>Всего Гкал по ГВС+ отопление, гр.37+гр.38</t>
  </si>
  <si>
    <t>Сумма подпиточной воды, руб., гр.6.*гр.19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</si>
  <si>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</si>
  <si>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</si>
  <si>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</si>
  <si>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 xml:space="preserve">РАСЧЕТ КОММУНАЛЬНЫХ УСЛУГ ПО ГВС за  АПРЕЛЬ  2016 года </t>
  </si>
  <si>
    <t>( ПО СРЕДНЕМУ)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</si>
</sst>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  <numFmt numFmtId="180" formatCode="#,##0.000&quot;р.&quot;"/>
    <numFmt numFmtId="181" formatCode="#,##0.000000"/>
    <numFmt numFmtId="182" formatCode="#,##0.0000000"/>
    <numFmt numFmtId="183" formatCode="#,##0.00000000"/>
  </numFmts>
  <fonts count="54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39" borderId="0" xfId="0" applyNumberFormat="1" applyFill="1" applyBorder="1" applyAlignment="1">
      <alignment/>
    </xf>
    <xf numFmtId="0" fontId="16" fillId="39" borderId="15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0" fillId="39" borderId="34" xfId="53" applyFont="1" applyFill="1" applyBorder="1" applyAlignment="1">
      <alignment horizontal="center"/>
      <protection/>
    </xf>
    <xf numFmtId="2" fontId="0" fillId="39" borderId="14" xfId="0" applyNumberForma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ill="1" applyBorder="1" applyAlignment="1">
      <alignment horizontal="center"/>
    </xf>
    <xf numFmtId="2" fontId="0" fillId="39" borderId="13" xfId="0" applyNumberForma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2" fontId="13" fillId="39" borderId="35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0" fillId="39" borderId="36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164" fontId="0" fillId="39" borderId="10" xfId="0" applyNumberForma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172" fontId="15" fillId="39" borderId="10" xfId="0" applyNumberFormat="1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36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wrapText="1"/>
    </xf>
    <xf numFmtId="0" fontId="13" fillId="39" borderId="13" xfId="0" applyFont="1" applyFill="1" applyBorder="1" applyAlignment="1">
      <alignment horizontal="center" vertical="center" wrapText="1"/>
    </xf>
    <xf numFmtId="171" fontId="13" fillId="39" borderId="10" xfId="0" applyNumberFormat="1" applyFont="1" applyFill="1" applyBorder="1" applyAlignment="1">
      <alignment horizontal="center" wrapText="1"/>
    </xf>
    <xf numFmtId="171" fontId="16" fillId="39" borderId="10" xfId="0" applyNumberFormat="1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2" fontId="0" fillId="39" borderId="19" xfId="0" applyNumberFormat="1" applyFont="1" applyFill="1" applyBorder="1" applyAlignment="1">
      <alignment horizontal="center"/>
    </xf>
    <xf numFmtId="2" fontId="14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/>
    </xf>
    <xf numFmtId="0" fontId="13" fillId="39" borderId="3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41" xfId="0" applyFont="1" applyFill="1" applyBorder="1" applyAlignment="1">
      <alignment horizontal="center"/>
    </xf>
    <xf numFmtId="0" fontId="13" fillId="39" borderId="42" xfId="0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13" fillId="39" borderId="38" xfId="0" applyFont="1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13" fillId="39" borderId="44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/>
    </xf>
    <xf numFmtId="0" fontId="13" fillId="39" borderId="45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/>
    </xf>
    <xf numFmtId="0" fontId="6" fillId="39" borderId="0" xfId="0" applyFont="1" applyFill="1" applyBorder="1" applyAlignment="1">
      <alignment horizontal="center"/>
    </xf>
    <xf numFmtId="0" fontId="6" fillId="39" borderId="46" xfId="0" applyFont="1" applyFill="1" applyBorder="1" applyAlignment="1">
      <alignment horizontal="center"/>
    </xf>
    <xf numFmtId="4" fontId="1" fillId="39" borderId="14" xfId="0" applyNumberFormat="1" applyFont="1" applyFill="1" applyBorder="1" applyAlignment="1">
      <alignment horizontal="center"/>
    </xf>
    <xf numFmtId="2" fontId="0" fillId="39" borderId="14" xfId="0" applyNumberFormat="1" applyFont="1" applyFill="1" applyBorder="1" applyAlignment="1">
      <alignment horizontal="center"/>
    </xf>
    <xf numFmtId="4" fontId="13" fillId="39" borderId="1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165" fontId="14" fillId="39" borderId="10" xfId="0" applyNumberFormat="1" applyFont="1" applyFill="1" applyBorder="1" applyAlignment="1">
      <alignment horizontal="center"/>
    </xf>
    <xf numFmtId="166" fontId="0" fillId="39" borderId="0" xfId="0" applyNumberFormat="1" applyFill="1" applyAlignment="1">
      <alignment/>
    </xf>
    <xf numFmtId="2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0" fillId="39" borderId="14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164" fontId="14" fillId="39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/>
    </xf>
    <xf numFmtId="164" fontId="13" fillId="39" borderId="19" xfId="0" applyNumberFormat="1" applyFont="1" applyFill="1" applyBorder="1" applyAlignment="1">
      <alignment horizontal="center"/>
    </xf>
    <xf numFmtId="164" fontId="0" fillId="39" borderId="0" xfId="0" applyNumberFormat="1" applyFill="1" applyAlignment="1">
      <alignment/>
    </xf>
    <xf numFmtId="0" fontId="0" fillId="39" borderId="46" xfId="0" applyFill="1" applyBorder="1" applyAlignment="1">
      <alignment horizontal="center"/>
    </xf>
    <xf numFmtId="164" fontId="4" fillId="39" borderId="1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6" fillId="39" borderId="0" xfId="0" applyFont="1" applyFill="1" applyAlignment="1">
      <alignment horizontal="left"/>
    </xf>
    <xf numFmtId="0" fontId="6" fillId="39" borderId="47" xfId="0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center"/>
    </xf>
    <xf numFmtId="0" fontId="13" fillId="39" borderId="49" xfId="0" applyFont="1" applyFill="1" applyBorder="1" applyAlignment="1">
      <alignment horizontal="center" vertical="center" wrapText="1"/>
    </xf>
    <xf numFmtId="0" fontId="13" fillId="39" borderId="35" xfId="0" applyFont="1" applyFill="1" applyBorder="1" applyAlignment="1">
      <alignment horizontal="center" vertical="center" wrapText="1"/>
    </xf>
    <xf numFmtId="0" fontId="14" fillId="39" borderId="33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left"/>
    </xf>
    <xf numFmtId="166" fontId="0" fillId="39" borderId="14" xfId="0" applyNumberFormat="1" applyFont="1" applyFill="1" applyBorder="1" applyAlignment="1">
      <alignment horizontal="center"/>
    </xf>
    <xf numFmtId="3" fontId="13" fillId="39" borderId="14" xfId="0" applyNumberFormat="1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0" fontId="0" fillId="39" borderId="35" xfId="0" applyFill="1" applyBorder="1" applyAlignment="1">
      <alignment/>
    </xf>
    <xf numFmtId="2" fontId="0" fillId="39" borderId="14" xfId="0" applyNumberFormat="1" applyFill="1" applyBorder="1" applyAlignment="1">
      <alignment/>
    </xf>
    <xf numFmtId="4" fontId="0" fillId="39" borderId="34" xfId="53" applyNumberFormat="1" applyFont="1" applyFill="1" applyBorder="1" applyAlignment="1">
      <alignment horizontal="center"/>
      <protection/>
    </xf>
    <xf numFmtId="179" fontId="0" fillId="39" borderId="34" xfId="53" applyNumberFormat="1" applyFont="1" applyFill="1" applyBorder="1" applyAlignment="1">
      <alignment horizontal="center"/>
      <protection/>
    </xf>
    <xf numFmtId="167" fontId="0" fillId="39" borderId="34" xfId="53" applyNumberFormat="1" applyFont="1" applyFill="1" applyBorder="1" applyAlignment="1">
      <alignment horizontal="center"/>
      <protection/>
    </xf>
    <xf numFmtId="0" fontId="0" fillId="39" borderId="34" xfId="52" applyNumberFormat="1" applyFont="1" applyFill="1" applyBorder="1" applyAlignment="1">
      <alignment horizontal="center"/>
      <protection/>
    </xf>
    <xf numFmtId="0" fontId="0" fillId="39" borderId="34" xfId="52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0" fillId="39" borderId="13" xfId="0" applyNumberFormat="1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0" fillId="39" borderId="36" xfId="0" applyFont="1" applyFill="1" applyBorder="1" applyAlignment="1">
      <alignment/>
    </xf>
    <xf numFmtId="2" fontId="0" fillId="39" borderId="10" xfId="0" applyNumberFormat="1" applyFont="1" applyFill="1" applyBorder="1" applyAlignment="1">
      <alignment horizontal="center"/>
    </xf>
    <xf numFmtId="2" fontId="0" fillId="39" borderId="10" xfId="0" applyNumberFormat="1" applyFont="1" applyFill="1" applyBorder="1" applyAlignment="1">
      <alignment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72" fontId="18" fillId="39" borderId="10" xfId="0" applyNumberFormat="1" applyFont="1" applyFill="1" applyBorder="1" applyAlignment="1">
      <alignment horizontal="center"/>
    </xf>
    <xf numFmtId="172" fontId="15" fillId="39" borderId="10" xfId="0" applyNumberFormat="1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 vertical="center"/>
    </xf>
    <xf numFmtId="0" fontId="13" fillId="39" borderId="13" xfId="0" applyFont="1" applyFill="1" applyBorder="1" applyAlignment="1">
      <alignment horizontal="left" vertical="center"/>
    </xf>
    <xf numFmtId="0" fontId="13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171" fontId="0" fillId="39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166" fontId="4" fillId="39" borderId="10" xfId="0" applyNumberFormat="1" applyFont="1" applyFill="1" applyBorder="1" applyAlignment="1">
      <alignment horizontal="center"/>
    </xf>
    <xf numFmtId="166" fontId="4" fillId="39" borderId="14" xfId="0" applyNumberFormat="1" applyFont="1" applyFill="1" applyBorder="1" applyAlignment="1">
      <alignment horizontal="center"/>
    </xf>
    <xf numFmtId="2" fontId="14" fillId="39" borderId="10" xfId="0" applyNumberFormat="1" applyFont="1" applyFill="1" applyBorder="1" applyAlignment="1">
      <alignment horizontal="center"/>
    </xf>
    <xf numFmtId="181" fontId="14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2" fontId="0" fillId="39" borderId="10" xfId="0" applyNumberFormat="1" applyFill="1" applyBorder="1" applyAlignment="1">
      <alignment/>
    </xf>
    <xf numFmtId="0" fontId="14" fillId="39" borderId="13" xfId="0" applyFont="1" applyFill="1" applyBorder="1" applyAlignment="1">
      <alignment horizontal="left"/>
    </xf>
    <xf numFmtId="2" fontId="0" fillId="39" borderId="36" xfId="0" applyNumberFormat="1" applyFill="1" applyBorder="1" applyAlignment="1">
      <alignment/>
    </xf>
    <xf numFmtId="166" fontId="0" fillId="39" borderId="10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/>
    </xf>
    <xf numFmtId="0" fontId="12" fillId="39" borderId="0" xfId="0" applyFont="1" applyFill="1" applyAlignment="1">
      <alignment horizontal="left" wrapText="1"/>
    </xf>
    <xf numFmtId="0" fontId="17" fillId="39" borderId="0" xfId="0" applyFont="1" applyFill="1" applyAlignment="1">
      <alignment wrapText="1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48" t="s">
        <v>96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14:15" ht="12.75">
      <c r="N6">
        <v>24.91</v>
      </c>
      <c r="O6">
        <v>210.51</v>
      </c>
    </row>
    <row r="7" spans="1:48" ht="13.5" customHeight="1" thickBot="1">
      <c r="A7" s="240" t="s">
        <v>0</v>
      </c>
      <c r="B7" s="240" t="s">
        <v>1</v>
      </c>
      <c r="C7" s="240" t="s">
        <v>77</v>
      </c>
      <c r="D7" s="249" t="s">
        <v>6</v>
      </c>
      <c r="E7" s="250"/>
      <c r="F7" s="251"/>
      <c r="G7" s="240" t="s">
        <v>59</v>
      </c>
      <c r="H7" s="240" t="s">
        <v>90</v>
      </c>
      <c r="I7" s="12"/>
      <c r="J7" s="252"/>
      <c r="K7" s="252"/>
      <c r="L7" s="252"/>
      <c r="M7" s="242" t="s">
        <v>5</v>
      </c>
      <c r="N7" s="243"/>
      <c r="O7" s="243"/>
      <c r="P7" s="243"/>
      <c r="Q7" s="244"/>
      <c r="R7" s="244"/>
      <c r="S7" s="245"/>
      <c r="T7" s="238" t="s">
        <v>87</v>
      </c>
      <c r="U7" s="235" t="s">
        <v>7</v>
      </c>
      <c r="V7" s="236"/>
      <c r="W7" s="237"/>
      <c r="X7" s="226" t="s">
        <v>11</v>
      </c>
      <c r="Y7" s="227"/>
      <c r="Z7" s="227"/>
      <c r="AA7" s="228"/>
      <c r="AB7" s="228"/>
      <c r="AC7" s="228"/>
      <c r="AD7" s="228"/>
      <c r="AE7" s="229"/>
      <c r="AF7" s="71"/>
      <c r="AG7" s="58"/>
      <c r="AH7" s="58"/>
      <c r="AI7" s="58"/>
      <c r="AJ7" s="97"/>
      <c r="AK7" s="97"/>
      <c r="AL7" s="230" t="s">
        <v>63</v>
      </c>
      <c r="AM7" s="231"/>
      <c r="AN7" s="231"/>
      <c r="AO7" s="231"/>
      <c r="AP7" s="231"/>
      <c r="AQ7" s="232"/>
      <c r="AR7" s="95"/>
      <c r="AS7" s="134"/>
      <c r="AT7" s="246" t="s">
        <v>88</v>
      </c>
      <c r="AU7" s="240" t="s">
        <v>0</v>
      </c>
      <c r="AV7" s="240" t="s">
        <v>1</v>
      </c>
    </row>
    <row r="8" spans="1:48" ht="100.5" customHeight="1">
      <c r="A8" s="241"/>
      <c r="B8" s="241"/>
      <c r="C8" s="241"/>
      <c r="D8" s="12" t="s">
        <v>2</v>
      </c>
      <c r="E8" s="12" t="s">
        <v>3</v>
      </c>
      <c r="F8" s="10" t="s">
        <v>10</v>
      </c>
      <c r="G8" s="241"/>
      <c r="H8" s="241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39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47"/>
      <c r="AU8" s="241"/>
      <c r="AV8" s="241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3" t="s">
        <v>91</v>
      </c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228"/>
  <sheetViews>
    <sheetView tabSelected="1" zoomScalePageLayoutView="0" workbookViewId="0" topLeftCell="AC1">
      <selection activeCell="CO1" sqref="A1:IV168"/>
    </sheetView>
  </sheetViews>
  <sheetFormatPr defaultColWidth="9.00390625" defaultRowHeight="12.75"/>
  <cols>
    <col min="1" max="1" width="6.75390625" style="178" customWidth="1"/>
    <col min="2" max="2" width="21.375" style="0" customWidth="1"/>
    <col min="3" max="4" width="18.25390625" style="0" customWidth="1"/>
    <col min="5" max="5" width="14.375" style="0" customWidth="1"/>
    <col min="6" max="6" width="14.375" style="165" customWidth="1"/>
    <col min="7" max="9" width="12.125" style="165" customWidth="1"/>
    <col min="10" max="15" width="11.625" style="0" customWidth="1"/>
    <col min="16" max="16" width="9.125" style="165" customWidth="1"/>
    <col min="17" max="17" width="11.75390625" style="0" customWidth="1"/>
    <col min="18" max="18" width="15.75390625" style="0" customWidth="1"/>
    <col min="19" max="19" width="14.25390625" style="165" customWidth="1"/>
    <col min="20" max="20" width="14.75390625" style="0" customWidth="1"/>
    <col min="21" max="21" width="19.625" style="165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165" customWidth="1"/>
    <col min="27" max="27" width="16.75390625" style="165" customWidth="1"/>
    <col min="28" max="30" width="12.25390625" style="0" customWidth="1"/>
    <col min="31" max="31" width="11.75390625" style="0" customWidth="1"/>
    <col min="32" max="32" width="12.00390625" style="0" hidden="1" customWidth="1"/>
    <col min="33" max="36" width="11.25390625" style="0" customWidth="1"/>
    <col min="37" max="37" width="11.375" style="0" customWidth="1"/>
    <col min="38" max="38" width="11.375" style="165" customWidth="1"/>
    <col min="39" max="39" width="12.875" style="0" customWidth="1"/>
    <col min="40" max="40" width="11.25390625" style="0" customWidth="1"/>
    <col min="41" max="44" width="11.25390625" style="0" hidden="1" customWidth="1"/>
    <col min="45" max="45" width="13.625" style="0" hidden="1" customWidth="1"/>
    <col min="46" max="46" width="13.625" style="0" customWidth="1"/>
    <col min="47" max="47" width="13.625" style="0" hidden="1" customWidth="1"/>
    <col min="48" max="48" width="11.25390625" style="0" hidden="1" customWidth="1"/>
    <col min="49" max="49" width="22.125" style="0" customWidth="1"/>
    <col min="50" max="50" width="11.25390625" style="0" hidden="1" customWidth="1"/>
    <col min="51" max="51" width="11.25390625" style="0" customWidth="1"/>
    <col min="52" max="53" width="12.125" style="0" customWidth="1"/>
    <col min="54" max="56" width="12.125" style="165" customWidth="1"/>
    <col min="57" max="57" width="10.625" style="178" bestFit="1" customWidth="1"/>
    <col min="58" max="58" width="10.625" style="178" customWidth="1"/>
    <col min="59" max="62" width="9.125" style="178" customWidth="1"/>
    <col min="63" max="63" width="11.875" style="178" customWidth="1"/>
    <col min="64" max="64" width="12.25390625" style="178" customWidth="1"/>
    <col min="65" max="67" width="9.125" style="178" customWidth="1"/>
    <col min="68" max="68" width="11.375" style="178" bestFit="1" customWidth="1"/>
    <col min="69" max="69" width="9.375" style="178" bestFit="1" customWidth="1"/>
    <col min="70" max="70" width="11.375" style="178" bestFit="1" customWidth="1"/>
    <col min="71" max="71" width="9.125" style="178" customWidth="1"/>
    <col min="72" max="102" width="9.125" style="165" customWidth="1"/>
  </cols>
  <sheetData>
    <row r="1" spans="1:27" s="165" customFormat="1" ht="12.75">
      <c r="A1" s="165" t="s">
        <v>115</v>
      </c>
      <c r="AA1" s="165" t="s">
        <v>115</v>
      </c>
    </row>
    <row r="2" spans="2:36" s="165" customFormat="1" ht="18">
      <c r="B2" s="294" t="s">
        <v>164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</row>
    <row r="3" spans="2:36" s="165" customFormat="1" ht="18">
      <c r="B3" s="294" t="s">
        <v>161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176"/>
      <c r="AH3" s="176"/>
      <c r="AI3" s="176"/>
      <c r="AJ3" s="176"/>
    </row>
    <row r="4" spans="2:56" s="165" customFormat="1" ht="18.75" thickBot="1">
      <c r="B4" s="176" t="s">
        <v>110</v>
      </c>
      <c r="C4" s="295" t="s">
        <v>165</v>
      </c>
      <c r="D4" s="295"/>
      <c r="E4" s="296"/>
      <c r="F4" s="272"/>
      <c r="G4" s="273"/>
      <c r="H4" s="273"/>
      <c r="I4" s="273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76"/>
      <c r="AH4" s="176"/>
      <c r="AI4" s="176"/>
      <c r="AJ4" s="176"/>
      <c r="BB4" s="290"/>
      <c r="BC4" s="290"/>
      <c r="BD4" s="290"/>
    </row>
    <row r="5" spans="1:75" s="165" customFormat="1" ht="13.5" customHeight="1" thickBot="1">
      <c r="A5" s="297" t="s">
        <v>0</v>
      </c>
      <c r="B5" s="256" t="s">
        <v>116</v>
      </c>
      <c r="C5" s="256" t="s">
        <v>98</v>
      </c>
      <c r="D5" s="256" t="s">
        <v>99</v>
      </c>
      <c r="E5" s="256" t="s">
        <v>117</v>
      </c>
      <c r="F5" s="220"/>
      <c r="G5" s="261" t="s">
        <v>5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98"/>
      <c r="X5" s="298"/>
      <c r="Y5" s="298"/>
      <c r="Z5" s="298"/>
      <c r="AA5" s="298"/>
      <c r="AB5" s="298"/>
      <c r="AC5" s="298"/>
      <c r="AD5" s="298"/>
      <c r="AE5" s="298"/>
      <c r="AF5" s="298"/>
      <c r="AG5" s="298"/>
      <c r="AH5" s="298"/>
      <c r="AI5" s="298"/>
      <c r="AJ5" s="298"/>
      <c r="AK5" s="299"/>
      <c r="AL5" s="264" t="s">
        <v>7</v>
      </c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1" t="s">
        <v>7</v>
      </c>
      <c r="AX5" s="261"/>
      <c r="AY5" s="261"/>
      <c r="AZ5" s="261"/>
      <c r="BA5" s="261"/>
      <c r="BB5" s="261"/>
      <c r="BC5" s="261"/>
      <c r="BD5" s="261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</row>
    <row r="6" spans="1:75" s="165" customFormat="1" ht="12.75" customHeight="1">
      <c r="A6" s="300"/>
      <c r="B6" s="257"/>
      <c r="C6" s="257"/>
      <c r="D6" s="257"/>
      <c r="E6" s="257"/>
      <c r="F6" s="225"/>
      <c r="G6" s="270" t="s">
        <v>118</v>
      </c>
      <c r="H6" s="270"/>
      <c r="I6" s="270"/>
      <c r="J6" s="253" t="s">
        <v>119</v>
      </c>
      <c r="K6" s="255" t="s">
        <v>120</v>
      </c>
      <c r="L6" s="255" t="s">
        <v>121</v>
      </c>
      <c r="M6" s="253" t="s">
        <v>122</v>
      </c>
      <c r="N6" s="253" t="s">
        <v>123</v>
      </c>
      <c r="O6" s="262" t="s">
        <v>124</v>
      </c>
      <c r="P6" s="253" t="s">
        <v>125</v>
      </c>
      <c r="Q6" s="253" t="s">
        <v>126</v>
      </c>
      <c r="R6" s="224"/>
      <c r="S6" s="253" t="s">
        <v>127</v>
      </c>
      <c r="T6" s="253" t="s">
        <v>128</v>
      </c>
      <c r="U6" s="262" t="s">
        <v>129</v>
      </c>
      <c r="V6" s="267" t="s">
        <v>1</v>
      </c>
      <c r="W6" s="258" t="s">
        <v>130</v>
      </c>
      <c r="X6" s="259"/>
      <c r="Y6" s="259"/>
      <c r="Z6" s="259"/>
      <c r="AA6" s="259"/>
      <c r="AB6" s="259"/>
      <c r="AC6" s="259"/>
      <c r="AD6" s="259"/>
      <c r="AE6" s="260"/>
      <c r="AF6" s="269"/>
      <c r="AG6" s="258" t="s">
        <v>131</v>
      </c>
      <c r="AH6" s="259"/>
      <c r="AI6" s="259"/>
      <c r="AJ6" s="259"/>
      <c r="AK6" s="260"/>
      <c r="AL6" s="261" t="s">
        <v>107</v>
      </c>
      <c r="AM6" s="261"/>
      <c r="AN6" s="261"/>
      <c r="AO6" s="264" t="s">
        <v>106</v>
      </c>
      <c r="AP6" s="265"/>
      <c r="AQ6" s="266"/>
      <c r="AR6" s="222"/>
      <c r="AS6" s="222"/>
      <c r="AT6" s="222"/>
      <c r="AU6" s="222"/>
      <c r="AV6" s="222"/>
      <c r="AW6" s="222"/>
      <c r="AX6" s="222"/>
      <c r="AY6" s="224"/>
      <c r="AZ6" s="224"/>
      <c r="BA6" s="224"/>
      <c r="BB6" s="224"/>
      <c r="BC6" s="224"/>
      <c r="BD6" s="224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</row>
    <row r="7" spans="1:75" s="165" customFormat="1" ht="108" customHeight="1">
      <c r="A7" s="301"/>
      <c r="B7" s="254"/>
      <c r="C7" s="254"/>
      <c r="D7" s="254"/>
      <c r="E7" s="254"/>
      <c r="F7" s="221" t="s">
        <v>113</v>
      </c>
      <c r="G7" s="223" t="s">
        <v>132</v>
      </c>
      <c r="H7" s="223" t="s">
        <v>133</v>
      </c>
      <c r="I7" s="223" t="s">
        <v>134</v>
      </c>
      <c r="J7" s="254"/>
      <c r="K7" s="255"/>
      <c r="L7" s="271"/>
      <c r="M7" s="254"/>
      <c r="N7" s="254"/>
      <c r="O7" s="263"/>
      <c r="P7" s="254"/>
      <c r="Q7" s="254"/>
      <c r="R7" s="223" t="s">
        <v>135</v>
      </c>
      <c r="S7" s="254"/>
      <c r="T7" s="254"/>
      <c r="U7" s="263"/>
      <c r="V7" s="268"/>
      <c r="W7" s="210" t="s">
        <v>136</v>
      </c>
      <c r="X7" s="223" t="s">
        <v>160</v>
      </c>
      <c r="Y7" s="223" t="s">
        <v>137</v>
      </c>
      <c r="Z7" s="223" t="s">
        <v>138</v>
      </c>
      <c r="AA7" s="223" t="s">
        <v>139</v>
      </c>
      <c r="AB7" s="223" t="s">
        <v>140</v>
      </c>
      <c r="AC7" s="223" t="s">
        <v>141</v>
      </c>
      <c r="AD7" s="223" t="s">
        <v>142</v>
      </c>
      <c r="AE7" s="211" t="s">
        <v>143</v>
      </c>
      <c r="AF7" s="212" t="s">
        <v>102</v>
      </c>
      <c r="AG7" s="210" t="s">
        <v>140</v>
      </c>
      <c r="AH7" s="223" t="s">
        <v>144</v>
      </c>
      <c r="AI7" s="223" t="s">
        <v>145</v>
      </c>
      <c r="AJ7" s="223" t="s">
        <v>146</v>
      </c>
      <c r="AK7" s="213" t="s">
        <v>147</v>
      </c>
      <c r="AL7" s="223" t="s">
        <v>148</v>
      </c>
      <c r="AM7" s="223" t="s">
        <v>149</v>
      </c>
      <c r="AN7" s="223" t="s">
        <v>150</v>
      </c>
      <c r="AO7" s="223" t="s">
        <v>105</v>
      </c>
      <c r="AP7" s="209" t="s">
        <v>104</v>
      </c>
      <c r="AQ7" s="209" t="s">
        <v>112</v>
      </c>
      <c r="AR7" s="214" t="s">
        <v>108</v>
      </c>
      <c r="AS7" s="214" t="s">
        <v>109</v>
      </c>
      <c r="AT7" s="215" t="s">
        <v>151</v>
      </c>
      <c r="AU7" s="215" t="s">
        <v>152</v>
      </c>
      <c r="AV7" s="215" t="s">
        <v>153</v>
      </c>
      <c r="AW7" s="216" t="s">
        <v>1</v>
      </c>
      <c r="AX7" s="216"/>
      <c r="AY7" s="223" t="s">
        <v>154</v>
      </c>
      <c r="AZ7" s="223" t="s">
        <v>155</v>
      </c>
      <c r="BA7" s="223" t="s">
        <v>156</v>
      </c>
      <c r="BB7" s="223" t="s">
        <v>157</v>
      </c>
      <c r="BC7" s="223" t="s">
        <v>158</v>
      </c>
      <c r="BD7" s="223" t="s">
        <v>159</v>
      </c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</row>
    <row r="8" spans="1:75" s="165" customFormat="1" ht="15.75" thickBot="1">
      <c r="A8" s="302">
        <v>1</v>
      </c>
      <c r="B8" s="169">
        <v>2</v>
      </c>
      <c r="C8" s="169" t="s">
        <v>100</v>
      </c>
      <c r="D8" s="169" t="s">
        <v>101</v>
      </c>
      <c r="E8" s="169">
        <v>3</v>
      </c>
      <c r="F8" s="169" t="s">
        <v>114</v>
      </c>
      <c r="G8" s="169">
        <v>4</v>
      </c>
      <c r="H8" s="169">
        <v>5</v>
      </c>
      <c r="I8" s="169">
        <v>6</v>
      </c>
      <c r="J8" s="164">
        <v>7</v>
      </c>
      <c r="K8" s="164">
        <v>8</v>
      </c>
      <c r="L8" s="164">
        <v>9</v>
      </c>
      <c r="M8" s="164" t="s">
        <v>103</v>
      </c>
      <c r="N8" s="164">
        <v>10</v>
      </c>
      <c r="O8" s="164">
        <v>11</v>
      </c>
      <c r="P8" s="164">
        <v>12</v>
      </c>
      <c r="Q8" s="164">
        <v>13</v>
      </c>
      <c r="R8" s="164">
        <v>14</v>
      </c>
      <c r="S8" s="164">
        <v>15</v>
      </c>
      <c r="T8" s="164">
        <v>16</v>
      </c>
      <c r="U8" s="181">
        <v>17</v>
      </c>
      <c r="V8" s="170">
        <v>18</v>
      </c>
      <c r="W8" s="171">
        <v>19</v>
      </c>
      <c r="X8" s="164">
        <v>20</v>
      </c>
      <c r="Y8" s="164" t="s">
        <v>78</v>
      </c>
      <c r="Z8" s="164" t="s">
        <v>79</v>
      </c>
      <c r="AA8" s="164">
        <v>21</v>
      </c>
      <c r="AB8" s="164">
        <v>22</v>
      </c>
      <c r="AC8" s="164">
        <v>23</v>
      </c>
      <c r="AD8" s="164">
        <v>24</v>
      </c>
      <c r="AE8" s="170">
        <v>25</v>
      </c>
      <c r="AF8" s="172">
        <v>25</v>
      </c>
      <c r="AG8" s="159">
        <v>26</v>
      </c>
      <c r="AH8" s="158">
        <v>27</v>
      </c>
      <c r="AI8" s="158">
        <v>28</v>
      </c>
      <c r="AJ8" s="158">
        <v>29</v>
      </c>
      <c r="AK8" s="160">
        <v>30</v>
      </c>
      <c r="AL8" s="175">
        <v>31</v>
      </c>
      <c r="AM8" s="175">
        <v>32</v>
      </c>
      <c r="AN8" s="175">
        <v>33</v>
      </c>
      <c r="AO8" s="167">
        <v>34</v>
      </c>
      <c r="AP8" s="167">
        <v>35</v>
      </c>
      <c r="AQ8" s="167">
        <v>36</v>
      </c>
      <c r="AR8" s="168">
        <v>37</v>
      </c>
      <c r="AS8" s="167">
        <v>38</v>
      </c>
      <c r="AT8" s="175" t="s">
        <v>111</v>
      </c>
      <c r="AU8" s="162">
        <v>39</v>
      </c>
      <c r="AV8" s="162">
        <v>40</v>
      </c>
      <c r="AW8" s="162"/>
      <c r="AX8" s="162"/>
      <c r="AY8" s="163">
        <v>41</v>
      </c>
      <c r="AZ8" s="163">
        <v>42</v>
      </c>
      <c r="BA8" s="163">
        <v>36</v>
      </c>
      <c r="BB8" s="163">
        <v>37</v>
      </c>
      <c r="BC8" s="163">
        <v>38</v>
      </c>
      <c r="BD8" s="163">
        <v>39</v>
      </c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</row>
    <row r="9" spans="1:75" s="165" customFormat="1" ht="15.75">
      <c r="A9" s="192">
        <v>1</v>
      </c>
      <c r="B9" s="303" t="s">
        <v>12</v>
      </c>
      <c r="C9" s="185">
        <v>3178.7</v>
      </c>
      <c r="D9" s="217">
        <v>404.4</v>
      </c>
      <c r="E9" s="304">
        <f>C9+D9</f>
        <v>3583.1</v>
      </c>
      <c r="F9" s="274">
        <v>275.5</v>
      </c>
      <c r="G9" s="186">
        <f>F9*1.022</f>
        <v>281.56</v>
      </c>
      <c r="H9" s="187">
        <f aca="true" t="shared" si="0" ref="H9:H53">O9*D9+S9</f>
        <v>6.25</v>
      </c>
      <c r="I9" s="187">
        <f>G9-H9</f>
        <v>275.31</v>
      </c>
      <c r="J9" s="188">
        <v>122</v>
      </c>
      <c r="K9" s="189">
        <v>0.03</v>
      </c>
      <c r="L9" s="189">
        <v>302.8</v>
      </c>
      <c r="M9" s="189">
        <f>E9+L9</f>
        <v>3885.9</v>
      </c>
      <c r="N9" s="189">
        <f>K9*L9</f>
        <v>9.08</v>
      </c>
      <c r="O9" s="191">
        <f>N9/E9</f>
        <v>0.002534</v>
      </c>
      <c r="P9" s="188">
        <v>104</v>
      </c>
      <c r="Q9" s="188">
        <v>114.5</v>
      </c>
      <c r="R9" s="305">
        <f>J9-P9</f>
        <v>18</v>
      </c>
      <c r="S9" s="282">
        <v>5.226</v>
      </c>
      <c r="T9" s="186">
        <f>G9-Q9-S9-N9</f>
        <v>152.75</v>
      </c>
      <c r="U9" s="182">
        <f>T9/R9</f>
        <v>8.49</v>
      </c>
      <c r="V9" s="306" t="s">
        <v>12</v>
      </c>
      <c r="W9" s="194">
        <v>15.6</v>
      </c>
      <c r="X9" s="195">
        <f aca="true" t="shared" si="1" ref="X9:X53">W9*I9</f>
        <v>4294.84</v>
      </c>
      <c r="Y9" s="288">
        <f>AA9*I9/G9</f>
        <v>16.112</v>
      </c>
      <c r="Z9" s="288">
        <f aca="true" t="shared" si="2" ref="Z9:Z53">AA9*H9/G9</f>
        <v>0.366</v>
      </c>
      <c r="AA9" s="288">
        <v>16.478</v>
      </c>
      <c r="AB9" s="195">
        <v>1280.5</v>
      </c>
      <c r="AC9" s="187">
        <f>AB9*Y9</f>
        <v>20631.42</v>
      </c>
      <c r="AD9" s="195">
        <f>X9+AC9</f>
        <v>24926.26</v>
      </c>
      <c r="AE9" s="196">
        <f>(AA9*AB9+G9*W9)/G9</f>
        <v>90.54</v>
      </c>
      <c r="AF9" s="197">
        <f aca="true" t="shared" si="3" ref="AF9:AF53">AD9/I9</f>
        <v>90.54</v>
      </c>
      <c r="AG9" s="307">
        <v>1590.78</v>
      </c>
      <c r="AH9" s="186">
        <f>AG9*Z9</f>
        <v>582.23</v>
      </c>
      <c r="AI9" s="186">
        <f aca="true" t="shared" si="4" ref="AI9:AI53">W9*H9</f>
        <v>97.5</v>
      </c>
      <c r="AJ9" s="308">
        <f>AI9+AH9</f>
        <v>679.73</v>
      </c>
      <c r="AK9" s="189">
        <f>AJ9/H9</f>
        <v>108.76</v>
      </c>
      <c r="AL9" s="175">
        <v>102.306</v>
      </c>
      <c r="AM9" s="201">
        <f>AL9-AN9</f>
        <v>90.76</v>
      </c>
      <c r="AN9" s="201">
        <f aca="true" t="shared" si="5" ref="AN9:AN53">(AU9+AV9)*D9</f>
        <v>11.546</v>
      </c>
      <c r="AO9" s="202">
        <v>100</v>
      </c>
      <c r="AP9" s="202">
        <f>E9/M9*100</f>
        <v>92.20773</v>
      </c>
      <c r="AQ9" s="203">
        <f aca="true" t="shared" si="6" ref="AQ9:AQ53">AO9-AP9</f>
        <v>7.79227</v>
      </c>
      <c r="AR9" s="204">
        <f aca="true" t="shared" si="7" ref="AR9:AR53">AL9*AP9/100</f>
        <v>94.334</v>
      </c>
      <c r="AS9" s="204">
        <f aca="true" t="shared" si="8" ref="AS9:AS53">AL9*AQ9/100</f>
        <v>7.972</v>
      </c>
      <c r="AT9" s="205">
        <f aca="true" t="shared" si="9" ref="AT9:AT53">AL9/E9</f>
        <v>0.02855</v>
      </c>
      <c r="AU9" s="206">
        <f aca="true" t="shared" si="10" ref="AU9:AU53">AR9/E9</f>
        <v>0.02633</v>
      </c>
      <c r="AV9" s="206">
        <f aca="true" t="shared" si="11" ref="AV9:AV53">AS9/E9</f>
        <v>0.00222</v>
      </c>
      <c r="AW9" s="306" t="s">
        <v>12</v>
      </c>
      <c r="AX9" s="207"/>
      <c r="AY9" s="199">
        <v>1280.5</v>
      </c>
      <c r="AZ9" s="199">
        <f>AY9*AM9</f>
        <v>116218.18</v>
      </c>
      <c r="BA9" s="199">
        <f aca="true" t="shared" si="12" ref="BA9:BA53">AZ9/C9</f>
        <v>36.56</v>
      </c>
      <c r="BB9" s="201">
        <f>AM9+Y9</f>
        <v>106.872</v>
      </c>
      <c r="BC9" s="201">
        <f>AN9+Z9</f>
        <v>11.912</v>
      </c>
      <c r="BD9" s="201">
        <f>BB9+BC9</f>
        <v>118.784</v>
      </c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</row>
    <row r="10" spans="1:75" s="165" customFormat="1" ht="15" customHeight="1">
      <c r="A10" s="222">
        <v>2</v>
      </c>
      <c r="B10" s="184" t="s">
        <v>13</v>
      </c>
      <c r="C10" s="185">
        <v>3171.5</v>
      </c>
      <c r="D10" s="217">
        <v>372.6</v>
      </c>
      <c r="E10" s="304">
        <f aca="true" t="shared" si="13" ref="E10:E60">C10+D10</f>
        <v>3544.1</v>
      </c>
      <c r="F10" s="274">
        <v>285.61</v>
      </c>
      <c r="G10" s="186">
        <f aca="true" t="shared" si="14" ref="G10:G58">F10*1.022</f>
        <v>291.89</v>
      </c>
      <c r="H10" s="187">
        <f t="shared" si="0"/>
        <v>5</v>
      </c>
      <c r="I10" s="187">
        <f aca="true" t="shared" si="15" ref="I10:I53">O10*C10+T10+Q10</f>
        <v>286.89</v>
      </c>
      <c r="J10" s="188">
        <v>126</v>
      </c>
      <c r="K10" s="189">
        <v>0.03</v>
      </c>
      <c r="L10" s="190">
        <v>319.6</v>
      </c>
      <c r="M10" s="189">
        <f aca="true" t="shared" si="16" ref="M10:M58">E10+L10</f>
        <v>3863.7</v>
      </c>
      <c r="N10" s="189">
        <f aca="true" t="shared" si="17" ref="N10:N58">K10*L10</f>
        <v>9.59</v>
      </c>
      <c r="O10" s="191">
        <f aca="true" t="shared" si="18" ref="O10:O58">N10/E10</f>
        <v>0.002706</v>
      </c>
      <c r="P10" s="188">
        <v>115</v>
      </c>
      <c r="Q10" s="188">
        <v>167.72</v>
      </c>
      <c r="R10" s="192">
        <f aca="true" t="shared" si="19" ref="R10:R58">J10-P10</f>
        <v>11</v>
      </c>
      <c r="S10" s="283">
        <v>3.992</v>
      </c>
      <c r="T10" s="186">
        <f aca="true" t="shared" si="20" ref="T10:T53">G10-Q10-S10-N10</f>
        <v>110.59</v>
      </c>
      <c r="U10" s="182">
        <f aca="true" t="shared" si="21" ref="U10:U58">T10/R10</f>
        <v>10.05</v>
      </c>
      <c r="V10" s="193" t="s">
        <v>13</v>
      </c>
      <c r="W10" s="194">
        <v>15.6</v>
      </c>
      <c r="X10" s="195">
        <f t="shared" si="1"/>
        <v>4475.48</v>
      </c>
      <c r="Y10" s="288">
        <f aca="true" t="shared" si="22" ref="Y10:Y53">AA10*I10/G10</f>
        <v>16.679</v>
      </c>
      <c r="Z10" s="288">
        <f t="shared" si="2"/>
        <v>0.291</v>
      </c>
      <c r="AA10" s="288">
        <v>16.97</v>
      </c>
      <c r="AB10" s="195">
        <v>1280.5</v>
      </c>
      <c r="AC10" s="187">
        <f aca="true" t="shared" si="23" ref="AC10:AC53">AB10*Y10</f>
        <v>21357.46</v>
      </c>
      <c r="AD10" s="187">
        <f aca="true" t="shared" si="24" ref="AD10:AD58">X10+AC10</f>
        <v>25832.94</v>
      </c>
      <c r="AE10" s="196">
        <f aca="true" t="shared" si="25" ref="AE10:AE53">(AA10*AB10+G10*W10)/G10</f>
        <v>90.05</v>
      </c>
      <c r="AF10" s="197">
        <f t="shared" si="3"/>
        <v>90.04</v>
      </c>
      <c r="AG10" s="198">
        <v>1590.78</v>
      </c>
      <c r="AH10" s="199">
        <f aca="true" t="shared" si="26" ref="AH10:AH58">AG10*Z10</f>
        <v>462.92</v>
      </c>
      <c r="AI10" s="199">
        <f t="shared" si="4"/>
        <v>78</v>
      </c>
      <c r="AJ10" s="200">
        <f aca="true" t="shared" si="27" ref="AJ10:AJ58">AI10+AH10</f>
        <v>540.92</v>
      </c>
      <c r="AK10" s="190">
        <f>AJ10/H10</f>
        <v>108.18</v>
      </c>
      <c r="AL10" s="175">
        <v>81.577</v>
      </c>
      <c r="AM10" s="201">
        <f aca="true" t="shared" si="28" ref="AM10:AM53">AL10-AN10</f>
        <v>73.003</v>
      </c>
      <c r="AN10" s="201">
        <f t="shared" si="5"/>
        <v>8.574</v>
      </c>
      <c r="AO10" s="202">
        <v>100</v>
      </c>
      <c r="AP10" s="202">
        <f aca="true" t="shared" si="29" ref="AP10:AP58">E10/M10*100</f>
        <v>91.72814</v>
      </c>
      <c r="AQ10" s="203">
        <f t="shared" si="6"/>
        <v>8.27186</v>
      </c>
      <c r="AR10" s="204">
        <f t="shared" si="7"/>
        <v>74.829</v>
      </c>
      <c r="AS10" s="204">
        <f t="shared" si="8"/>
        <v>6.748</v>
      </c>
      <c r="AT10" s="205">
        <f t="shared" si="9"/>
        <v>0.02302</v>
      </c>
      <c r="AU10" s="206">
        <f t="shared" si="10"/>
        <v>0.02111</v>
      </c>
      <c r="AV10" s="206">
        <f t="shared" si="11"/>
        <v>0.0019</v>
      </c>
      <c r="AW10" s="193" t="s">
        <v>13</v>
      </c>
      <c r="AX10" s="207"/>
      <c r="AY10" s="199">
        <v>1280.5</v>
      </c>
      <c r="AZ10" s="199">
        <f>AY10*AM10</f>
        <v>93480.34</v>
      </c>
      <c r="BA10" s="199">
        <f t="shared" si="12"/>
        <v>29.48</v>
      </c>
      <c r="BB10" s="201">
        <f aca="true" t="shared" si="30" ref="BB10:BB53">AM10+Y10</f>
        <v>89.682</v>
      </c>
      <c r="BC10" s="201">
        <f aca="true" t="shared" si="31" ref="BC10:BC53">AN10+Z10</f>
        <v>8.865</v>
      </c>
      <c r="BD10" s="201">
        <f aca="true" t="shared" si="32" ref="BD10:BD53">BB10+BC10</f>
        <v>98.547</v>
      </c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</row>
    <row r="11" spans="1:75" s="165" customFormat="1" ht="15.75">
      <c r="A11" s="222">
        <v>3</v>
      </c>
      <c r="B11" s="184" t="s">
        <v>14</v>
      </c>
      <c r="C11" s="185">
        <v>3843.8</v>
      </c>
      <c r="D11" s="217"/>
      <c r="E11" s="304">
        <f t="shared" si="13"/>
        <v>3843.8</v>
      </c>
      <c r="F11" s="274">
        <v>298</v>
      </c>
      <c r="G11" s="186">
        <f t="shared" si="14"/>
        <v>304.56</v>
      </c>
      <c r="H11" s="187">
        <f t="shared" si="0"/>
        <v>0</v>
      </c>
      <c r="I11" s="187">
        <f t="shared" si="15"/>
        <v>304.56</v>
      </c>
      <c r="J11" s="188">
        <v>156</v>
      </c>
      <c r="K11" s="189">
        <v>0.03</v>
      </c>
      <c r="L11" s="190">
        <v>449</v>
      </c>
      <c r="M11" s="189">
        <f t="shared" si="16"/>
        <v>4292.8</v>
      </c>
      <c r="N11" s="189">
        <f t="shared" si="17"/>
        <v>13.47</v>
      </c>
      <c r="O11" s="191">
        <f t="shared" si="18"/>
        <v>0.003504</v>
      </c>
      <c r="P11" s="188">
        <v>107</v>
      </c>
      <c r="Q11" s="188">
        <v>171.07</v>
      </c>
      <c r="R11" s="192">
        <f t="shared" si="19"/>
        <v>49</v>
      </c>
      <c r="S11" s="283"/>
      <c r="T11" s="186">
        <f t="shared" si="20"/>
        <v>120.02</v>
      </c>
      <c r="U11" s="182">
        <f t="shared" si="21"/>
        <v>2.45</v>
      </c>
      <c r="V11" s="193" t="s">
        <v>14</v>
      </c>
      <c r="W11" s="194">
        <v>15.6</v>
      </c>
      <c r="X11" s="195">
        <f t="shared" si="1"/>
        <v>4751.14</v>
      </c>
      <c r="Y11" s="288">
        <f t="shared" si="22"/>
        <v>17.932</v>
      </c>
      <c r="Z11" s="288">
        <f t="shared" si="2"/>
        <v>0</v>
      </c>
      <c r="AA11" s="288">
        <v>17.932</v>
      </c>
      <c r="AB11" s="195">
        <v>1280.5</v>
      </c>
      <c r="AC11" s="187">
        <f t="shared" si="23"/>
        <v>22961.93</v>
      </c>
      <c r="AD11" s="187">
        <f t="shared" si="24"/>
        <v>27713.07</v>
      </c>
      <c r="AE11" s="196">
        <f t="shared" si="25"/>
        <v>90.99</v>
      </c>
      <c r="AF11" s="197">
        <f t="shared" si="3"/>
        <v>90.99</v>
      </c>
      <c r="AG11" s="198">
        <v>1590.78</v>
      </c>
      <c r="AH11" s="199">
        <f t="shared" si="26"/>
        <v>0</v>
      </c>
      <c r="AI11" s="199">
        <f t="shared" si="4"/>
        <v>0</v>
      </c>
      <c r="AJ11" s="200">
        <f t="shared" si="27"/>
        <v>0</v>
      </c>
      <c r="AK11" s="190"/>
      <c r="AL11" s="175">
        <v>140.243</v>
      </c>
      <c r="AM11" s="201">
        <f t="shared" si="28"/>
        <v>140.243</v>
      </c>
      <c r="AN11" s="201">
        <f t="shared" si="5"/>
        <v>0</v>
      </c>
      <c r="AO11" s="202">
        <v>100</v>
      </c>
      <c r="AP11" s="202">
        <f t="shared" si="29"/>
        <v>89.54063</v>
      </c>
      <c r="AQ11" s="203">
        <f t="shared" si="6"/>
        <v>10.45937</v>
      </c>
      <c r="AR11" s="204">
        <f t="shared" si="7"/>
        <v>125.574</v>
      </c>
      <c r="AS11" s="204">
        <f t="shared" si="8"/>
        <v>14.669</v>
      </c>
      <c r="AT11" s="205">
        <f t="shared" si="9"/>
        <v>0.03649</v>
      </c>
      <c r="AU11" s="206">
        <f t="shared" si="10"/>
        <v>0.03267</v>
      </c>
      <c r="AV11" s="206">
        <f t="shared" si="11"/>
        <v>0.00382</v>
      </c>
      <c r="AW11" s="193" t="s">
        <v>14</v>
      </c>
      <c r="AX11" s="207"/>
      <c r="AY11" s="199">
        <v>1280.5</v>
      </c>
      <c r="AZ11" s="199">
        <f aca="true" t="shared" si="33" ref="AZ11:AZ53">AY11*AM11</f>
        <v>179581.16</v>
      </c>
      <c r="BA11" s="199">
        <f t="shared" si="12"/>
        <v>46.72</v>
      </c>
      <c r="BB11" s="201">
        <f t="shared" si="30"/>
        <v>158.175</v>
      </c>
      <c r="BC11" s="201">
        <f t="shared" si="31"/>
        <v>0</v>
      </c>
      <c r="BD11" s="201">
        <f t="shared" si="32"/>
        <v>158.175</v>
      </c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</row>
    <row r="12" spans="1:75" s="165" customFormat="1" ht="15.75">
      <c r="A12" s="222">
        <v>4</v>
      </c>
      <c r="B12" s="184" t="s">
        <v>15</v>
      </c>
      <c r="C12" s="185">
        <v>3377.9</v>
      </c>
      <c r="D12" s="217">
        <v>160.8</v>
      </c>
      <c r="E12" s="304">
        <f t="shared" si="13"/>
        <v>3538.7</v>
      </c>
      <c r="F12" s="274">
        <v>359.59</v>
      </c>
      <c r="G12" s="186">
        <f t="shared" si="14"/>
        <v>367.5</v>
      </c>
      <c r="H12" s="187">
        <f t="shared" si="0"/>
        <v>10.37</v>
      </c>
      <c r="I12" s="187">
        <f t="shared" si="15"/>
        <v>357.13</v>
      </c>
      <c r="J12" s="188">
        <v>150</v>
      </c>
      <c r="K12" s="189">
        <v>0.03</v>
      </c>
      <c r="L12" s="190">
        <v>410</v>
      </c>
      <c r="M12" s="189">
        <f t="shared" si="16"/>
        <v>3948.7</v>
      </c>
      <c r="N12" s="189">
        <f t="shared" si="17"/>
        <v>12.3</v>
      </c>
      <c r="O12" s="191">
        <f t="shared" si="18"/>
        <v>0.003476</v>
      </c>
      <c r="P12" s="188">
        <v>103</v>
      </c>
      <c r="Q12" s="188">
        <v>122.94</v>
      </c>
      <c r="R12" s="192">
        <f t="shared" si="19"/>
        <v>47</v>
      </c>
      <c r="S12" s="283">
        <v>9.814</v>
      </c>
      <c r="T12" s="186">
        <f t="shared" si="20"/>
        <v>222.45</v>
      </c>
      <c r="U12" s="182">
        <f t="shared" si="21"/>
        <v>4.73</v>
      </c>
      <c r="V12" s="193" t="s">
        <v>15</v>
      </c>
      <c r="W12" s="194">
        <v>15.6</v>
      </c>
      <c r="X12" s="195">
        <f t="shared" si="1"/>
        <v>5571.23</v>
      </c>
      <c r="Y12" s="288">
        <f t="shared" si="22"/>
        <v>20.507</v>
      </c>
      <c r="Z12" s="288">
        <f t="shared" si="2"/>
        <v>0.595</v>
      </c>
      <c r="AA12" s="288">
        <v>21.102</v>
      </c>
      <c r="AB12" s="195">
        <v>1280.5</v>
      </c>
      <c r="AC12" s="187">
        <f t="shared" si="23"/>
        <v>26259.21</v>
      </c>
      <c r="AD12" s="187">
        <f t="shared" si="24"/>
        <v>31830.44</v>
      </c>
      <c r="AE12" s="196">
        <f t="shared" si="25"/>
        <v>89.13</v>
      </c>
      <c r="AF12" s="197">
        <f t="shared" si="3"/>
        <v>89.13</v>
      </c>
      <c r="AG12" s="198">
        <v>1590.78</v>
      </c>
      <c r="AH12" s="199">
        <f t="shared" si="26"/>
        <v>946.51</v>
      </c>
      <c r="AI12" s="199">
        <f t="shared" si="4"/>
        <v>161.77</v>
      </c>
      <c r="AJ12" s="200">
        <f t="shared" si="27"/>
        <v>1108.28</v>
      </c>
      <c r="AK12" s="190">
        <f>AJ12/H12</f>
        <v>106.87</v>
      </c>
      <c r="AL12" s="201">
        <v>97.763</v>
      </c>
      <c r="AM12" s="201">
        <f t="shared" si="28"/>
        <v>93.32</v>
      </c>
      <c r="AN12" s="201">
        <f t="shared" si="5"/>
        <v>4.443</v>
      </c>
      <c r="AO12" s="202">
        <v>100</v>
      </c>
      <c r="AP12" s="202">
        <f t="shared" si="29"/>
        <v>89.61684</v>
      </c>
      <c r="AQ12" s="203">
        <f t="shared" si="6"/>
        <v>10.38316</v>
      </c>
      <c r="AR12" s="204">
        <f t="shared" si="7"/>
        <v>87.612</v>
      </c>
      <c r="AS12" s="204">
        <f t="shared" si="8"/>
        <v>10.151</v>
      </c>
      <c r="AT12" s="205">
        <f t="shared" si="9"/>
        <v>0.02763</v>
      </c>
      <c r="AU12" s="206">
        <f t="shared" si="10"/>
        <v>0.02476</v>
      </c>
      <c r="AV12" s="206">
        <f t="shared" si="11"/>
        <v>0.00287</v>
      </c>
      <c r="AW12" s="193" t="s">
        <v>15</v>
      </c>
      <c r="AX12" s="207"/>
      <c r="AY12" s="199">
        <v>1280.5</v>
      </c>
      <c r="AZ12" s="199">
        <f t="shared" si="33"/>
        <v>119496.26</v>
      </c>
      <c r="BA12" s="199">
        <f t="shared" si="12"/>
        <v>35.38</v>
      </c>
      <c r="BB12" s="201">
        <f t="shared" si="30"/>
        <v>113.827</v>
      </c>
      <c r="BC12" s="201">
        <f t="shared" si="31"/>
        <v>5.038</v>
      </c>
      <c r="BD12" s="201">
        <f t="shared" si="32"/>
        <v>118.865</v>
      </c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</row>
    <row r="13" spans="1:75" s="165" customFormat="1" ht="15.75">
      <c r="A13" s="222">
        <v>5</v>
      </c>
      <c r="B13" s="184" t="s">
        <v>16</v>
      </c>
      <c r="C13" s="185">
        <v>3833.1</v>
      </c>
      <c r="D13" s="217"/>
      <c r="E13" s="304">
        <f t="shared" si="13"/>
        <v>3833.1</v>
      </c>
      <c r="F13" s="274">
        <v>442.32</v>
      </c>
      <c r="G13" s="186">
        <f t="shared" si="14"/>
        <v>452.05</v>
      </c>
      <c r="H13" s="187">
        <f t="shared" si="0"/>
        <v>0</v>
      </c>
      <c r="I13" s="187">
        <f t="shared" si="15"/>
        <v>452.05</v>
      </c>
      <c r="J13" s="188">
        <v>163</v>
      </c>
      <c r="K13" s="189">
        <v>0.03</v>
      </c>
      <c r="L13" s="190">
        <v>425</v>
      </c>
      <c r="M13" s="189">
        <f t="shared" si="16"/>
        <v>4258.1</v>
      </c>
      <c r="N13" s="189">
        <f t="shared" si="17"/>
        <v>12.75</v>
      </c>
      <c r="O13" s="191">
        <f t="shared" si="18"/>
        <v>0.003326</v>
      </c>
      <c r="P13" s="188">
        <v>110</v>
      </c>
      <c r="Q13" s="188">
        <v>166.37</v>
      </c>
      <c r="R13" s="192">
        <f t="shared" si="19"/>
        <v>53</v>
      </c>
      <c r="S13" s="283"/>
      <c r="T13" s="186">
        <f t="shared" si="20"/>
        <v>272.93</v>
      </c>
      <c r="U13" s="182">
        <f t="shared" si="21"/>
        <v>5.15</v>
      </c>
      <c r="V13" s="193" t="s">
        <v>16</v>
      </c>
      <c r="W13" s="194">
        <v>15.6</v>
      </c>
      <c r="X13" s="195">
        <f t="shared" si="1"/>
        <v>7051.98</v>
      </c>
      <c r="Y13" s="288">
        <f t="shared" si="22"/>
        <v>26.681</v>
      </c>
      <c r="Z13" s="288">
        <f t="shared" si="2"/>
        <v>0</v>
      </c>
      <c r="AA13" s="288">
        <v>26.681</v>
      </c>
      <c r="AB13" s="195">
        <v>1280.5</v>
      </c>
      <c r="AC13" s="187">
        <f t="shared" si="23"/>
        <v>34165.02</v>
      </c>
      <c r="AD13" s="187">
        <f t="shared" si="24"/>
        <v>41217</v>
      </c>
      <c r="AE13" s="196">
        <f t="shared" si="25"/>
        <v>91.18</v>
      </c>
      <c r="AF13" s="197">
        <f t="shared" si="3"/>
        <v>91.18</v>
      </c>
      <c r="AG13" s="198">
        <v>1590.78</v>
      </c>
      <c r="AH13" s="199">
        <f t="shared" si="26"/>
        <v>0</v>
      </c>
      <c r="AI13" s="199">
        <f t="shared" si="4"/>
        <v>0</v>
      </c>
      <c r="AJ13" s="200">
        <f t="shared" si="27"/>
        <v>0</v>
      </c>
      <c r="AK13" s="190"/>
      <c r="AL13" s="167">
        <v>161.461</v>
      </c>
      <c r="AM13" s="201">
        <f t="shared" si="28"/>
        <v>161.461</v>
      </c>
      <c r="AN13" s="201">
        <f t="shared" si="5"/>
        <v>0</v>
      </c>
      <c r="AO13" s="202">
        <v>100</v>
      </c>
      <c r="AP13" s="202">
        <f t="shared" si="29"/>
        <v>90.01902</v>
      </c>
      <c r="AQ13" s="203">
        <f t="shared" si="6"/>
        <v>9.98098</v>
      </c>
      <c r="AR13" s="204">
        <f t="shared" si="7"/>
        <v>145.346</v>
      </c>
      <c r="AS13" s="204">
        <f t="shared" si="8"/>
        <v>16.115</v>
      </c>
      <c r="AT13" s="205">
        <f t="shared" si="9"/>
        <v>0.04212</v>
      </c>
      <c r="AU13" s="206">
        <f t="shared" si="10"/>
        <v>0.03792</v>
      </c>
      <c r="AV13" s="206">
        <f t="shared" si="11"/>
        <v>0.0042</v>
      </c>
      <c r="AW13" s="193" t="s">
        <v>16</v>
      </c>
      <c r="AX13" s="207"/>
      <c r="AY13" s="199">
        <v>1280.5</v>
      </c>
      <c r="AZ13" s="199">
        <f t="shared" si="33"/>
        <v>206750.81</v>
      </c>
      <c r="BA13" s="199">
        <f t="shared" si="12"/>
        <v>53.94</v>
      </c>
      <c r="BB13" s="201">
        <f t="shared" si="30"/>
        <v>188.142</v>
      </c>
      <c r="BC13" s="201">
        <f t="shared" si="31"/>
        <v>0</v>
      </c>
      <c r="BD13" s="201">
        <f t="shared" si="32"/>
        <v>188.142</v>
      </c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</row>
    <row r="14" spans="1:75" s="165" customFormat="1" ht="15.75">
      <c r="A14" s="222">
        <v>6</v>
      </c>
      <c r="B14" s="184" t="s">
        <v>17</v>
      </c>
      <c r="C14" s="185">
        <v>3126.5</v>
      </c>
      <c r="D14" s="217">
        <v>407.2</v>
      </c>
      <c r="E14" s="304">
        <f t="shared" si="13"/>
        <v>3533.7</v>
      </c>
      <c r="F14" s="274">
        <v>230.11</v>
      </c>
      <c r="G14" s="186">
        <f t="shared" si="14"/>
        <v>235.17</v>
      </c>
      <c r="H14" s="187">
        <f t="shared" si="0"/>
        <v>12.18</v>
      </c>
      <c r="I14" s="187">
        <f t="shared" si="15"/>
        <v>222.99</v>
      </c>
      <c r="J14" s="188">
        <v>113</v>
      </c>
      <c r="K14" s="189">
        <v>0.03</v>
      </c>
      <c r="L14" s="190">
        <v>313.9</v>
      </c>
      <c r="M14" s="189">
        <f t="shared" si="16"/>
        <v>3847.6</v>
      </c>
      <c r="N14" s="189">
        <f t="shared" si="17"/>
        <v>9.42</v>
      </c>
      <c r="O14" s="191">
        <f t="shared" si="18"/>
        <v>0.002666</v>
      </c>
      <c r="P14" s="188">
        <v>78</v>
      </c>
      <c r="Q14" s="188">
        <v>93.42</v>
      </c>
      <c r="R14" s="192">
        <f t="shared" si="19"/>
        <v>35</v>
      </c>
      <c r="S14" s="283">
        <v>11.099</v>
      </c>
      <c r="T14" s="186">
        <f t="shared" si="20"/>
        <v>121.23</v>
      </c>
      <c r="U14" s="182">
        <f t="shared" si="21"/>
        <v>3.46</v>
      </c>
      <c r="V14" s="193" t="s">
        <v>17</v>
      </c>
      <c r="W14" s="194">
        <v>15.6</v>
      </c>
      <c r="X14" s="195">
        <f t="shared" si="1"/>
        <v>3478.64</v>
      </c>
      <c r="Y14" s="288">
        <f t="shared" si="22"/>
        <v>12.995</v>
      </c>
      <c r="Z14" s="288">
        <f t="shared" si="2"/>
        <v>0.71</v>
      </c>
      <c r="AA14" s="288">
        <v>13.705</v>
      </c>
      <c r="AB14" s="195">
        <v>1280.5</v>
      </c>
      <c r="AC14" s="187">
        <f t="shared" si="23"/>
        <v>16640.1</v>
      </c>
      <c r="AD14" s="187">
        <f t="shared" si="24"/>
        <v>20118.74</v>
      </c>
      <c r="AE14" s="196">
        <f t="shared" si="25"/>
        <v>90.22</v>
      </c>
      <c r="AF14" s="197">
        <f t="shared" si="3"/>
        <v>90.22</v>
      </c>
      <c r="AG14" s="198">
        <v>1590.78</v>
      </c>
      <c r="AH14" s="199">
        <f t="shared" si="26"/>
        <v>1129.45</v>
      </c>
      <c r="AI14" s="199">
        <f t="shared" si="4"/>
        <v>190.01</v>
      </c>
      <c r="AJ14" s="200">
        <f t="shared" si="27"/>
        <v>1319.46</v>
      </c>
      <c r="AK14" s="190">
        <f>AJ14/H14</f>
        <v>108.33</v>
      </c>
      <c r="AL14" s="175">
        <v>102.232</v>
      </c>
      <c r="AM14" s="201">
        <f t="shared" si="28"/>
        <v>90.452</v>
      </c>
      <c r="AN14" s="201">
        <f t="shared" si="5"/>
        <v>11.78</v>
      </c>
      <c r="AO14" s="202">
        <v>100</v>
      </c>
      <c r="AP14" s="202">
        <f t="shared" si="29"/>
        <v>91.84167</v>
      </c>
      <c r="AQ14" s="203">
        <f t="shared" si="6"/>
        <v>8.15833</v>
      </c>
      <c r="AR14" s="204">
        <f t="shared" si="7"/>
        <v>93.892</v>
      </c>
      <c r="AS14" s="204">
        <f t="shared" si="8"/>
        <v>8.34</v>
      </c>
      <c r="AT14" s="205">
        <f t="shared" si="9"/>
        <v>0.02893</v>
      </c>
      <c r="AU14" s="206">
        <f t="shared" si="10"/>
        <v>0.02657</v>
      </c>
      <c r="AV14" s="206">
        <f t="shared" si="11"/>
        <v>0.00236</v>
      </c>
      <c r="AW14" s="193" t="s">
        <v>17</v>
      </c>
      <c r="AX14" s="207"/>
      <c r="AY14" s="199">
        <v>1280.5</v>
      </c>
      <c r="AZ14" s="199">
        <f t="shared" si="33"/>
        <v>115823.79</v>
      </c>
      <c r="BA14" s="199">
        <f t="shared" si="12"/>
        <v>37.05</v>
      </c>
      <c r="BB14" s="201">
        <f t="shared" si="30"/>
        <v>103.447</v>
      </c>
      <c r="BC14" s="201">
        <f t="shared" si="31"/>
        <v>12.49</v>
      </c>
      <c r="BD14" s="201">
        <f t="shared" si="32"/>
        <v>115.937</v>
      </c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</row>
    <row r="15" spans="1:75" s="165" customFormat="1" ht="15.75">
      <c r="A15" s="222">
        <v>7</v>
      </c>
      <c r="B15" s="184" t="s">
        <v>18</v>
      </c>
      <c r="C15" s="185">
        <v>3415.5</v>
      </c>
      <c r="D15" s="217">
        <v>41.3</v>
      </c>
      <c r="E15" s="304">
        <f t="shared" si="13"/>
        <v>3456.8</v>
      </c>
      <c r="F15" s="274">
        <v>269.88</v>
      </c>
      <c r="G15" s="186">
        <f t="shared" si="14"/>
        <v>275.82</v>
      </c>
      <c r="H15" s="187">
        <f t="shared" si="0"/>
        <v>0.51</v>
      </c>
      <c r="I15" s="187">
        <f t="shared" si="15"/>
        <v>275.31</v>
      </c>
      <c r="J15" s="188">
        <v>136</v>
      </c>
      <c r="K15" s="189">
        <v>0.03</v>
      </c>
      <c r="L15" s="190">
        <v>324</v>
      </c>
      <c r="M15" s="189">
        <f t="shared" si="16"/>
        <v>3780.8</v>
      </c>
      <c r="N15" s="189">
        <f t="shared" si="17"/>
        <v>9.72</v>
      </c>
      <c r="O15" s="191">
        <f t="shared" si="18"/>
        <v>0.002812</v>
      </c>
      <c r="P15" s="188">
        <v>106</v>
      </c>
      <c r="Q15" s="188">
        <v>133.9</v>
      </c>
      <c r="R15" s="192">
        <f t="shared" si="19"/>
        <v>30</v>
      </c>
      <c r="S15" s="283">
        <v>0.393</v>
      </c>
      <c r="T15" s="186">
        <f t="shared" si="20"/>
        <v>131.81</v>
      </c>
      <c r="U15" s="182">
        <f t="shared" si="21"/>
        <v>4.39</v>
      </c>
      <c r="V15" s="193" t="s">
        <v>18</v>
      </c>
      <c r="W15" s="194">
        <v>15.6</v>
      </c>
      <c r="X15" s="195">
        <f t="shared" si="1"/>
        <v>4294.84</v>
      </c>
      <c r="Y15" s="288">
        <f t="shared" si="22"/>
        <v>16.055</v>
      </c>
      <c r="Z15" s="288">
        <f t="shared" si="2"/>
        <v>0.03</v>
      </c>
      <c r="AA15" s="288">
        <v>16.085</v>
      </c>
      <c r="AB15" s="195">
        <v>1280.5</v>
      </c>
      <c r="AC15" s="187">
        <f t="shared" si="23"/>
        <v>20558.43</v>
      </c>
      <c r="AD15" s="187">
        <f t="shared" si="24"/>
        <v>24853.27</v>
      </c>
      <c r="AE15" s="196">
        <f t="shared" si="25"/>
        <v>90.27</v>
      </c>
      <c r="AF15" s="197">
        <f t="shared" si="3"/>
        <v>90.27</v>
      </c>
      <c r="AG15" s="198">
        <v>1590.78</v>
      </c>
      <c r="AH15" s="199">
        <f t="shared" si="26"/>
        <v>47.72</v>
      </c>
      <c r="AI15" s="199">
        <f t="shared" si="4"/>
        <v>7.96</v>
      </c>
      <c r="AJ15" s="200">
        <f t="shared" si="27"/>
        <v>55.68</v>
      </c>
      <c r="AK15" s="190">
        <f>AJ15/H15</f>
        <v>109.18</v>
      </c>
      <c r="AL15" s="175">
        <v>96.166</v>
      </c>
      <c r="AM15" s="201">
        <f t="shared" si="28"/>
        <v>95.017</v>
      </c>
      <c r="AN15" s="201">
        <f t="shared" si="5"/>
        <v>1.149</v>
      </c>
      <c r="AO15" s="202">
        <v>100</v>
      </c>
      <c r="AP15" s="202">
        <f t="shared" si="29"/>
        <v>91.43039</v>
      </c>
      <c r="AQ15" s="203">
        <f t="shared" si="6"/>
        <v>8.56961</v>
      </c>
      <c r="AR15" s="204">
        <f t="shared" si="7"/>
        <v>87.925</v>
      </c>
      <c r="AS15" s="204">
        <f t="shared" si="8"/>
        <v>8.241</v>
      </c>
      <c r="AT15" s="205">
        <f t="shared" si="9"/>
        <v>0.02782</v>
      </c>
      <c r="AU15" s="206">
        <f t="shared" si="10"/>
        <v>0.02544</v>
      </c>
      <c r="AV15" s="206">
        <f t="shared" si="11"/>
        <v>0.00238</v>
      </c>
      <c r="AW15" s="193" t="s">
        <v>18</v>
      </c>
      <c r="AX15" s="207"/>
      <c r="AY15" s="199">
        <v>1280.5</v>
      </c>
      <c r="AZ15" s="199">
        <f t="shared" si="33"/>
        <v>121669.27</v>
      </c>
      <c r="BA15" s="199">
        <f t="shared" si="12"/>
        <v>35.62</v>
      </c>
      <c r="BB15" s="201">
        <f t="shared" si="30"/>
        <v>111.072</v>
      </c>
      <c r="BC15" s="201">
        <f t="shared" si="31"/>
        <v>1.179</v>
      </c>
      <c r="BD15" s="201">
        <f t="shared" si="32"/>
        <v>112.251</v>
      </c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</row>
    <row r="16" spans="1:75" s="165" customFormat="1" ht="15.75">
      <c r="A16" s="222">
        <v>8</v>
      </c>
      <c r="B16" s="184" t="s">
        <v>19</v>
      </c>
      <c r="C16" s="185">
        <v>3129.4</v>
      </c>
      <c r="D16" s="217">
        <v>356.8</v>
      </c>
      <c r="E16" s="304">
        <f t="shared" si="13"/>
        <v>3486.2</v>
      </c>
      <c r="F16" s="274">
        <v>247.5</v>
      </c>
      <c r="G16" s="186">
        <f t="shared" si="14"/>
        <v>252.95</v>
      </c>
      <c r="H16" s="187">
        <f t="shared" si="0"/>
        <v>6.32</v>
      </c>
      <c r="I16" s="187">
        <f t="shared" si="15"/>
        <v>246.63</v>
      </c>
      <c r="J16" s="188">
        <v>121</v>
      </c>
      <c r="K16" s="189">
        <v>0.03</v>
      </c>
      <c r="L16" s="190">
        <v>308</v>
      </c>
      <c r="M16" s="189">
        <f t="shared" si="16"/>
        <v>3794.2</v>
      </c>
      <c r="N16" s="189">
        <f t="shared" si="17"/>
        <v>9.24</v>
      </c>
      <c r="O16" s="191">
        <f t="shared" si="18"/>
        <v>0.00265</v>
      </c>
      <c r="P16" s="188">
        <v>86</v>
      </c>
      <c r="Q16" s="188">
        <v>129.6</v>
      </c>
      <c r="R16" s="192">
        <f t="shared" si="19"/>
        <v>35</v>
      </c>
      <c r="S16" s="283">
        <v>5.373</v>
      </c>
      <c r="T16" s="186">
        <f t="shared" si="20"/>
        <v>108.74</v>
      </c>
      <c r="U16" s="182">
        <f t="shared" si="21"/>
        <v>3.11</v>
      </c>
      <c r="V16" s="193" t="s">
        <v>19</v>
      </c>
      <c r="W16" s="194">
        <v>15.6</v>
      </c>
      <c r="X16" s="195">
        <f t="shared" si="1"/>
        <v>3847.43</v>
      </c>
      <c r="Y16" s="288">
        <f t="shared" si="22"/>
        <v>14.547</v>
      </c>
      <c r="Z16" s="288">
        <f t="shared" si="2"/>
        <v>0.373</v>
      </c>
      <c r="AA16" s="288">
        <v>14.92</v>
      </c>
      <c r="AB16" s="195">
        <v>1280.5</v>
      </c>
      <c r="AC16" s="187">
        <f t="shared" si="23"/>
        <v>18627.43</v>
      </c>
      <c r="AD16" s="187">
        <f t="shared" si="24"/>
        <v>22474.86</v>
      </c>
      <c r="AE16" s="196">
        <f t="shared" si="25"/>
        <v>91.13</v>
      </c>
      <c r="AF16" s="197">
        <f t="shared" si="3"/>
        <v>91.13</v>
      </c>
      <c r="AG16" s="198">
        <v>1590.78</v>
      </c>
      <c r="AH16" s="199">
        <f t="shared" si="26"/>
        <v>593.36</v>
      </c>
      <c r="AI16" s="199">
        <f t="shared" si="4"/>
        <v>98.59</v>
      </c>
      <c r="AJ16" s="200">
        <f t="shared" si="27"/>
        <v>691.95</v>
      </c>
      <c r="AK16" s="190">
        <f>AJ16/H16</f>
        <v>109.49</v>
      </c>
      <c r="AL16" s="175">
        <v>100.2</v>
      </c>
      <c r="AM16" s="201">
        <f t="shared" si="28"/>
        <v>89.946</v>
      </c>
      <c r="AN16" s="201">
        <f t="shared" si="5"/>
        <v>10.254</v>
      </c>
      <c r="AO16" s="202">
        <v>100</v>
      </c>
      <c r="AP16" s="202">
        <f t="shared" si="29"/>
        <v>91.88235</v>
      </c>
      <c r="AQ16" s="203">
        <f t="shared" si="6"/>
        <v>8.11765</v>
      </c>
      <c r="AR16" s="204">
        <f t="shared" si="7"/>
        <v>92.066</v>
      </c>
      <c r="AS16" s="204">
        <f t="shared" si="8"/>
        <v>8.134</v>
      </c>
      <c r="AT16" s="205">
        <f t="shared" si="9"/>
        <v>0.02874</v>
      </c>
      <c r="AU16" s="206">
        <f t="shared" si="10"/>
        <v>0.02641</v>
      </c>
      <c r="AV16" s="206">
        <f t="shared" si="11"/>
        <v>0.00233</v>
      </c>
      <c r="AW16" s="193" t="s">
        <v>19</v>
      </c>
      <c r="AX16" s="207"/>
      <c r="AY16" s="199">
        <v>1280.5</v>
      </c>
      <c r="AZ16" s="199">
        <f t="shared" si="33"/>
        <v>115175.85</v>
      </c>
      <c r="BA16" s="199">
        <f t="shared" si="12"/>
        <v>36.8</v>
      </c>
      <c r="BB16" s="201">
        <f t="shared" si="30"/>
        <v>104.493</v>
      </c>
      <c r="BC16" s="201">
        <f t="shared" si="31"/>
        <v>10.627</v>
      </c>
      <c r="BD16" s="201">
        <f t="shared" si="32"/>
        <v>115.12</v>
      </c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</row>
    <row r="17" spans="1:75" s="165" customFormat="1" ht="15.75">
      <c r="A17" s="222">
        <v>9</v>
      </c>
      <c r="B17" s="184" t="s">
        <v>20</v>
      </c>
      <c r="C17" s="185">
        <v>3858.3</v>
      </c>
      <c r="D17" s="217"/>
      <c r="E17" s="304">
        <f t="shared" si="13"/>
        <v>3858.3</v>
      </c>
      <c r="F17" s="274">
        <v>275</v>
      </c>
      <c r="G17" s="186">
        <f t="shared" si="14"/>
        <v>281.05</v>
      </c>
      <c r="H17" s="187">
        <f t="shared" si="0"/>
        <v>0</v>
      </c>
      <c r="I17" s="187">
        <f t="shared" si="15"/>
        <v>281.05</v>
      </c>
      <c r="J17" s="188">
        <v>143</v>
      </c>
      <c r="K17" s="189">
        <v>0.03</v>
      </c>
      <c r="L17" s="190">
        <v>434</v>
      </c>
      <c r="M17" s="189">
        <f t="shared" si="16"/>
        <v>4292.3</v>
      </c>
      <c r="N17" s="189">
        <f t="shared" si="17"/>
        <v>13.02</v>
      </c>
      <c r="O17" s="191">
        <f t="shared" si="18"/>
        <v>0.003375</v>
      </c>
      <c r="P17" s="188">
        <v>125</v>
      </c>
      <c r="Q17" s="188">
        <v>179.93</v>
      </c>
      <c r="R17" s="192">
        <f t="shared" si="19"/>
        <v>18</v>
      </c>
      <c r="S17" s="283"/>
      <c r="T17" s="186">
        <f t="shared" si="20"/>
        <v>88.1</v>
      </c>
      <c r="U17" s="182">
        <f t="shared" si="21"/>
        <v>4.89</v>
      </c>
      <c r="V17" s="193" t="s">
        <v>20</v>
      </c>
      <c r="W17" s="194">
        <v>15.6</v>
      </c>
      <c r="X17" s="195">
        <f t="shared" si="1"/>
        <v>4384.38</v>
      </c>
      <c r="Y17" s="288">
        <f t="shared" si="22"/>
        <v>16.565</v>
      </c>
      <c r="Z17" s="288">
        <f t="shared" si="2"/>
        <v>0</v>
      </c>
      <c r="AA17" s="288">
        <v>16.565</v>
      </c>
      <c r="AB17" s="195">
        <v>1280.5</v>
      </c>
      <c r="AC17" s="187">
        <f t="shared" si="23"/>
        <v>21211.48</v>
      </c>
      <c r="AD17" s="187">
        <f t="shared" si="24"/>
        <v>25595.86</v>
      </c>
      <c r="AE17" s="196">
        <f t="shared" si="25"/>
        <v>91.07</v>
      </c>
      <c r="AF17" s="197">
        <f t="shared" si="3"/>
        <v>91.07</v>
      </c>
      <c r="AG17" s="198">
        <v>1590.78</v>
      </c>
      <c r="AH17" s="199">
        <f t="shared" si="26"/>
        <v>0</v>
      </c>
      <c r="AI17" s="199">
        <f t="shared" si="4"/>
        <v>0</v>
      </c>
      <c r="AJ17" s="200">
        <f t="shared" si="27"/>
        <v>0</v>
      </c>
      <c r="AK17" s="190"/>
      <c r="AL17" s="175">
        <v>124.23</v>
      </c>
      <c r="AM17" s="201">
        <f t="shared" si="28"/>
        <v>124.23</v>
      </c>
      <c r="AN17" s="201">
        <f t="shared" si="5"/>
        <v>0</v>
      </c>
      <c r="AO17" s="202">
        <v>100</v>
      </c>
      <c r="AP17" s="202">
        <f t="shared" si="29"/>
        <v>89.88887</v>
      </c>
      <c r="AQ17" s="203">
        <f t="shared" si="6"/>
        <v>10.11113</v>
      </c>
      <c r="AR17" s="204">
        <f t="shared" si="7"/>
        <v>111.669</v>
      </c>
      <c r="AS17" s="204">
        <f t="shared" si="8"/>
        <v>12.561</v>
      </c>
      <c r="AT17" s="205">
        <f t="shared" si="9"/>
        <v>0.0322</v>
      </c>
      <c r="AU17" s="206">
        <f t="shared" si="10"/>
        <v>0.02894</v>
      </c>
      <c r="AV17" s="206">
        <f t="shared" si="11"/>
        <v>0.00326</v>
      </c>
      <c r="AW17" s="193" t="s">
        <v>20</v>
      </c>
      <c r="AX17" s="207"/>
      <c r="AY17" s="199">
        <v>1280.5</v>
      </c>
      <c r="AZ17" s="199">
        <f t="shared" si="33"/>
        <v>159076.52</v>
      </c>
      <c r="BA17" s="199">
        <f t="shared" si="12"/>
        <v>41.23</v>
      </c>
      <c r="BB17" s="201">
        <f t="shared" si="30"/>
        <v>140.795</v>
      </c>
      <c r="BC17" s="201">
        <f t="shared" si="31"/>
        <v>0</v>
      </c>
      <c r="BD17" s="201">
        <f t="shared" si="32"/>
        <v>140.795</v>
      </c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</row>
    <row r="18" spans="1:75" s="165" customFormat="1" ht="15.75">
      <c r="A18" s="222">
        <v>10</v>
      </c>
      <c r="B18" s="184" t="s">
        <v>21</v>
      </c>
      <c r="C18" s="185">
        <v>3223.4</v>
      </c>
      <c r="D18" s="217"/>
      <c r="E18" s="304">
        <f t="shared" si="13"/>
        <v>3223.4</v>
      </c>
      <c r="F18" s="274">
        <v>284.13</v>
      </c>
      <c r="G18" s="186">
        <f t="shared" si="14"/>
        <v>290.38</v>
      </c>
      <c r="H18" s="187">
        <f t="shared" si="0"/>
        <v>0</v>
      </c>
      <c r="I18" s="187">
        <f t="shared" si="15"/>
        <v>290.38</v>
      </c>
      <c r="J18" s="188">
        <v>142</v>
      </c>
      <c r="K18" s="189">
        <v>0.03</v>
      </c>
      <c r="L18" s="190">
        <v>278.5</v>
      </c>
      <c r="M18" s="189">
        <f t="shared" si="16"/>
        <v>3501.9</v>
      </c>
      <c r="N18" s="189">
        <f t="shared" si="17"/>
        <v>8.36</v>
      </c>
      <c r="O18" s="191">
        <f t="shared" si="18"/>
        <v>0.002594</v>
      </c>
      <c r="P18" s="188">
        <v>112</v>
      </c>
      <c r="Q18" s="188">
        <v>103.27</v>
      </c>
      <c r="R18" s="192">
        <f t="shared" si="19"/>
        <v>30</v>
      </c>
      <c r="S18" s="283"/>
      <c r="T18" s="186">
        <f t="shared" si="20"/>
        <v>178.75</v>
      </c>
      <c r="U18" s="182">
        <f t="shared" si="21"/>
        <v>5.96</v>
      </c>
      <c r="V18" s="193" t="s">
        <v>21</v>
      </c>
      <c r="W18" s="194">
        <v>15.6</v>
      </c>
      <c r="X18" s="195">
        <f t="shared" si="1"/>
        <v>4529.93</v>
      </c>
      <c r="Y18" s="288">
        <f t="shared" si="22"/>
        <v>16.273</v>
      </c>
      <c r="Z18" s="288">
        <f t="shared" si="2"/>
        <v>0</v>
      </c>
      <c r="AA18" s="288">
        <v>16.273</v>
      </c>
      <c r="AB18" s="195">
        <v>1280.5</v>
      </c>
      <c r="AC18" s="187">
        <f t="shared" si="23"/>
        <v>20837.58</v>
      </c>
      <c r="AD18" s="187">
        <f t="shared" si="24"/>
        <v>25367.51</v>
      </c>
      <c r="AE18" s="196">
        <f t="shared" si="25"/>
        <v>87.36</v>
      </c>
      <c r="AF18" s="197">
        <f t="shared" si="3"/>
        <v>87.36</v>
      </c>
      <c r="AG18" s="198">
        <v>1590.78</v>
      </c>
      <c r="AH18" s="199">
        <f t="shared" si="26"/>
        <v>0</v>
      </c>
      <c r="AI18" s="199">
        <f t="shared" si="4"/>
        <v>0</v>
      </c>
      <c r="AJ18" s="200">
        <f t="shared" si="27"/>
        <v>0</v>
      </c>
      <c r="AK18" s="190"/>
      <c r="AL18" s="175">
        <v>106.447</v>
      </c>
      <c r="AM18" s="201">
        <f t="shared" si="28"/>
        <v>106.447</v>
      </c>
      <c r="AN18" s="201">
        <f t="shared" si="5"/>
        <v>0</v>
      </c>
      <c r="AO18" s="202">
        <v>100</v>
      </c>
      <c r="AP18" s="202">
        <f t="shared" si="29"/>
        <v>92.04717</v>
      </c>
      <c r="AQ18" s="203">
        <f t="shared" si="6"/>
        <v>7.95283</v>
      </c>
      <c r="AR18" s="204">
        <f t="shared" si="7"/>
        <v>97.981</v>
      </c>
      <c r="AS18" s="204">
        <f t="shared" si="8"/>
        <v>8.466</v>
      </c>
      <c r="AT18" s="205">
        <f t="shared" si="9"/>
        <v>0.03302</v>
      </c>
      <c r="AU18" s="206">
        <f t="shared" si="10"/>
        <v>0.0304</v>
      </c>
      <c r="AV18" s="206">
        <f t="shared" si="11"/>
        <v>0.00263</v>
      </c>
      <c r="AW18" s="193" t="s">
        <v>21</v>
      </c>
      <c r="AX18" s="207"/>
      <c r="AY18" s="199">
        <v>1280.5</v>
      </c>
      <c r="AZ18" s="199">
        <f t="shared" si="33"/>
        <v>136305.38</v>
      </c>
      <c r="BA18" s="199">
        <f t="shared" si="12"/>
        <v>42.29</v>
      </c>
      <c r="BB18" s="201">
        <f t="shared" si="30"/>
        <v>122.72</v>
      </c>
      <c r="BC18" s="201">
        <f t="shared" si="31"/>
        <v>0</v>
      </c>
      <c r="BD18" s="201">
        <f t="shared" si="32"/>
        <v>122.72</v>
      </c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</row>
    <row r="19" spans="1:75" s="165" customFormat="1" ht="15.75">
      <c r="A19" s="222">
        <v>11</v>
      </c>
      <c r="B19" s="184" t="s">
        <v>22</v>
      </c>
      <c r="C19" s="185">
        <v>3466.8</v>
      </c>
      <c r="D19" s="217"/>
      <c r="E19" s="304">
        <f t="shared" si="13"/>
        <v>3466.8</v>
      </c>
      <c r="F19" s="274">
        <v>267.15</v>
      </c>
      <c r="G19" s="186">
        <f t="shared" si="14"/>
        <v>273.03</v>
      </c>
      <c r="H19" s="187">
        <f t="shared" si="0"/>
        <v>0</v>
      </c>
      <c r="I19" s="187">
        <f t="shared" si="15"/>
        <v>273.03</v>
      </c>
      <c r="J19" s="188">
        <v>140</v>
      </c>
      <c r="K19" s="189">
        <v>0.03</v>
      </c>
      <c r="L19" s="190">
        <v>310.9</v>
      </c>
      <c r="M19" s="189">
        <f t="shared" si="16"/>
        <v>3777.7</v>
      </c>
      <c r="N19" s="189">
        <f t="shared" si="17"/>
        <v>9.33</v>
      </c>
      <c r="O19" s="191">
        <f t="shared" si="18"/>
        <v>0.002691</v>
      </c>
      <c r="P19" s="188">
        <v>102</v>
      </c>
      <c r="Q19" s="309">
        <v>160.32</v>
      </c>
      <c r="R19" s="192">
        <f t="shared" si="19"/>
        <v>38</v>
      </c>
      <c r="S19" s="283"/>
      <c r="T19" s="186">
        <f t="shared" si="20"/>
        <v>103.38</v>
      </c>
      <c r="U19" s="182">
        <f t="shared" si="21"/>
        <v>2.72</v>
      </c>
      <c r="V19" s="193" t="s">
        <v>22</v>
      </c>
      <c r="W19" s="194">
        <v>15.6</v>
      </c>
      <c r="X19" s="195">
        <f t="shared" si="1"/>
        <v>4259.27</v>
      </c>
      <c r="Y19" s="288">
        <f t="shared" si="22"/>
        <v>17.956</v>
      </c>
      <c r="Z19" s="288">
        <f t="shared" si="2"/>
        <v>0</v>
      </c>
      <c r="AA19" s="288">
        <v>17.956</v>
      </c>
      <c r="AB19" s="195">
        <v>1280.5</v>
      </c>
      <c r="AC19" s="187">
        <f t="shared" si="23"/>
        <v>22992.66</v>
      </c>
      <c r="AD19" s="187">
        <f t="shared" si="24"/>
        <v>27251.93</v>
      </c>
      <c r="AE19" s="196">
        <f t="shared" si="25"/>
        <v>99.81</v>
      </c>
      <c r="AF19" s="197">
        <f t="shared" si="3"/>
        <v>99.81</v>
      </c>
      <c r="AG19" s="198">
        <v>1590.78</v>
      </c>
      <c r="AH19" s="199">
        <f t="shared" si="26"/>
        <v>0</v>
      </c>
      <c r="AI19" s="199">
        <f t="shared" si="4"/>
        <v>0</v>
      </c>
      <c r="AJ19" s="200">
        <f t="shared" si="27"/>
        <v>0</v>
      </c>
      <c r="AK19" s="190"/>
      <c r="AL19" s="175">
        <v>106.225</v>
      </c>
      <c r="AM19" s="201">
        <f t="shared" si="28"/>
        <v>106.225</v>
      </c>
      <c r="AN19" s="201">
        <f t="shared" si="5"/>
        <v>0</v>
      </c>
      <c r="AO19" s="202">
        <v>100</v>
      </c>
      <c r="AP19" s="202">
        <f t="shared" si="29"/>
        <v>91.77012</v>
      </c>
      <c r="AQ19" s="203">
        <f t="shared" si="6"/>
        <v>8.22988</v>
      </c>
      <c r="AR19" s="204">
        <f t="shared" si="7"/>
        <v>97.483</v>
      </c>
      <c r="AS19" s="204">
        <f t="shared" si="8"/>
        <v>8.742</v>
      </c>
      <c r="AT19" s="205">
        <f t="shared" si="9"/>
        <v>0.03064</v>
      </c>
      <c r="AU19" s="206">
        <f t="shared" si="10"/>
        <v>0.02812</v>
      </c>
      <c r="AV19" s="206">
        <f t="shared" si="11"/>
        <v>0.00252</v>
      </c>
      <c r="AW19" s="193" t="s">
        <v>22</v>
      </c>
      <c r="AX19" s="207"/>
      <c r="AY19" s="199">
        <v>1280.5</v>
      </c>
      <c r="AZ19" s="199">
        <f t="shared" si="33"/>
        <v>136021.11</v>
      </c>
      <c r="BA19" s="199">
        <f t="shared" si="12"/>
        <v>39.24</v>
      </c>
      <c r="BB19" s="201">
        <f t="shared" si="30"/>
        <v>124.181</v>
      </c>
      <c r="BC19" s="201">
        <f t="shared" si="31"/>
        <v>0</v>
      </c>
      <c r="BD19" s="201">
        <f t="shared" si="32"/>
        <v>124.181</v>
      </c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</row>
    <row r="20" spans="1:75" s="165" customFormat="1" ht="15.75">
      <c r="A20" s="222">
        <v>12</v>
      </c>
      <c r="B20" s="184" t="s">
        <v>23</v>
      </c>
      <c r="C20" s="310">
        <v>3471.4</v>
      </c>
      <c r="D20" s="217"/>
      <c r="E20" s="304">
        <f t="shared" si="13"/>
        <v>3471.4</v>
      </c>
      <c r="F20" s="274">
        <v>344.03</v>
      </c>
      <c r="G20" s="186">
        <f t="shared" si="14"/>
        <v>351.6</v>
      </c>
      <c r="H20" s="187">
        <f t="shared" si="0"/>
        <v>0</v>
      </c>
      <c r="I20" s="187">
        <f t="shared" si="15"/>
        <v>351.6</v>
      </c>
      <c r="J20" s="188">
        <v>141</v>
      </c>
      <c r="K20" s="189">
        <v>0.03</v>
      </c>
      <c r="L20" s="190">
        <v>322</v>
      </c>
      <c r="M20" s="189">
        <f t="shared" si="16"/>
        <v>3793.4</v>
      </c>
      <c r="N20" s="189">
        <f t="shared" si="17"/>
        <v>9.66</v>
      </c>
      <c r="O20" s="191">
        <f t="shared" si="18"/>
        <v>0.002783</v>
      </c>
      <c r="P20" s="188">
        <v>99</v>
      </c>
      <c r="Q20" s="188">
        <v>175.51</v>
      </c>
      <c r="R20" s="192">
        <f t="shared" si="19"/>
        <v>42</v>
      </c>
      <c r="S20" s="283"/>
      <c r="T20" s="186">
        <f t="shared" si="20"/>
        <v>166.43</v>
      </c>
      <c r="U20" s="182">
        <f t="shared" si="21"/>
        <v>3.96</v>
      </c>
      <c r="V20" s="193" t="s">
        <v>23</v>
      </c>
      <c r="W20" s="194">
        <v>15.6</v>
      </c>
      <c r="X20" s="195">
        <f t="shared" si="1"/>
        <v>5484.96</v>
      </c>
      <c r="Y20" s="288">
        <f t="shared" si="22"/>
        <v>20.403</v>
      </c>
      <c r="Z20" s="288">
        <f t="shared" si="2"/>
        <v>0</v>
      </c>
      <c r="AA20" s="288">
        <v>20.403</v>
      </c>
      <c r="AB20" s="195">
        <v>1280.5</v>
      </c>
      <c r="AC20" s="187">
        <f t="shared" si="23"/>
        <v>26126.04</v>
      </c>
      <c r="AD20" s="187">
        <f t="shared" si="24"/>
        <v>31611</v>
      </c>
      <c r="AE20" s="196">
        <f t="shared" si="25"/>
        <v>89.91</v>
      </c>
      <c r="AF20" s="197">
        <f t="shared" si="3"/>
        <v>89.91</v>
      </c>
      <c r="AG20" s="198">
        <v>1590.78</v>
      </c>
      <c r="AH20" s="199">
        <f t="shared" si="26"/>
        <v>0</v>
      </c>
      <c r="AI20" s="199">
        <f t="shared" si="4"/>
        <v>0</v>
      </c>
      <c r="AJ20" s="200">
        <f t="shared" si="27"/>
        <v>0</v>
      </c>
      <c r="AK20" s="190"/>
      <c r="AL20" s="175">
        <v>96.635</v>
      </c>
      <c r="AM20" s="201">
        <f t="shared" si="28"/>
        <v>96.635</v>
      </c>
      <c r="AN20" s="201">
        <f t="shared" si="5"/>
        <v>0</v>
      </c>
      <c r="AO20" s="202">
        <v>100</v>
      </c>
      <c r="AP20" s="202">
        <f t="shared" si="29"/>
        <v>91.51157</v>
      </c>
      <c r="AQ20" s="203">
        <f t="shared" si="6"/>
        <v>8.48843</v>
      </c>
      <c r="AR20" s="204">
        <f t="shared" si="7"/>
        <v>88.432</v>
      </c>
      <c r="AS20" s="204">
        <f t="shared" si="8"/>
        <v>8.203</v>
      </c>
      <c r="AT20" s="205">
        <f t="shared" si="9"/>
        <v>0.02784</v>
      </c>
      <c r="AU20" s="206">
        <f t="shared" si="10"/>
        <v>0.02547</v>
      </c>
      <c r="AV20" s="206">
        <f t="shared" si="11"/>
        <v>0.00236</v>
      </c>
      <c r="AW20" s="193" t="s">
        <v>23</v>
      </c>
      <c r="AX20" s="207"/>
      <c r="AY20" s="199">
        <v>1280.5</v>
      </c>
      <c r="AZ20" s="199">
        <f t="shared" si="33"/>
        <v>123741.12</v>
      </c>
      <c r="BA20" s="199">
        <f t="shared" si="12"/>
        <v>35.65</v>
      </c>
      <c r="BB20" s="201">
        <f t="shared" si="30"/>
        <v>117.038</v>
      </c>
      <c r="BC20" s="201">
        <f t="shared" si="31"/>
        <v>0</v>
      </c>
      <c r="BD20" s="201">
        <f t="shared" si="32"/>
        <v>117.038</v>
      </c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</row>
    <row r="21" spans="1:75" s="165" customFormat="1" ht="15.75">
      <c r="A21" s="222">
        <v>13</v>
      </c>
      <c r="B21" s="184" t="s">
        <v>24</v>
      </c>
      <c r="C21" s="185">
        <v>3310.1</v>
      </c>
      <c r="D21" s="217">
        <v>116.5</v>
      </c>
      <c r="E21" s="304">
        <f t="shared" si="13"/>
        <v>3426.6</v>
      </c>
      <c r="F21" s="274">
        <v>314.82</v>
      </c>
      <c r="G21" s="186">
        <f t="shared" si="14"/>
        <v>321.75</v>
      </c>
      <c r="H21" s="187">
        <f t="shared" si="0"/>
        <v>0.76</v>
      </c>
      <c r="I21" s="187">
        <f t="shared" si="15"/>
        <v>321</v>
      </c>
      <c r="J21" s="188">
        <v>123</v>
      </c>
      <c r="K21" s="189">
        <v>0.03</v>
      </c>
      <c r="L21" s="190">
        <v>307.2</v>
      </c>
      <c r="M21" s="189">
        <f t="shared" si="16"/>
        <v>3733.8</v>
      </c>
      <c r="N21" s="189">
        <f t="shared" si="17"/>
        <v>9.22</v>
      </c>
      <c r="O21" s="191">
        <f t="shared" si="18"/>
        <v>0.002691</v>
      </c>
      <c r="P21" s="188">
        <v>88</v>
      </c>
      <c r="Q21" s="188">
        <v>118.7</v>
      </c>
      <c r="R21" s="192">
        <f t="shared" si="19"/>
        <v>35</v>
      </c>
      <c r="S21" s="283">
        <v>0.444</v>
      </c>
      <c r="T21" s="186">
        <f t="shared" si="20"/>
        <v>193.39</v>
      </c>
      <c r="U21" s="182">
        <f t="shared" si="21"/>
        <v>5.53</v>
      </c>
      <c r="V21" s="193" t="s">
        <v>24</v>
      </c>
      <c r="W21" s="194">
        <v>15.6</v>
      </c>
      <c r="X21" s="195">
        <f t="shared" si="1"/>
        <v>5007.6</v>
      </c>
      <c r="Y21" s="288">
        <f t="shared" si="22"/>
        <v>18.485</v>
      </c>
      <c r="Z21" s="288">
        <v>0.043</v>
      </c>
      <c r="AA21" s="288">
        <v>18.528</v>
      </c>
      <c r="AB21" s="195">
        <v>1280.5</v>
      </c>
      <c r="AC21" s="187">
        <f t="shared" si="23"/>
        <v>23670.04</v>
      </c>
      <c r="AD21" s="187">
        <f t="shared" si="24"/>
        <v>28677.64</v>
      </c>
      <c r="AE21" s="196">
        <f t="shared" si="25"/>
        <v>89.34</v>
      </c>
      <c r="AF21" s="197">
        <f t="shared" si="3"/>
        <v>89.34</v>
      </c>
      <c r="AG21" s="198">
        <v>1590.78</v>
      </c>
      <c r="AH21" s="199">
        <f t="shared" si="26"/>
        <v>68.4</v>
      </c>
      <c r="AI21" s="199">
        <f t="shared" si="4"/>
        <v>11.86</v>
      </c>
      <c r="AJ21" s="200">
        <f t="shared" si="27"/>
        <v>80.26</v>
      </c>
      <c r="AK21" s="190">
        <f>AJ21/H21</f>
        <v>105.61</v>
      </c>
      <c r="AL21" s="175">
        <v>109.246</v>
      </c>
      <c r="AM21" s="201">
        <f t="shared" si="28"/>
        <v>105.532</v>
      </c>
      <c r="AN21" s="201">
        <f t="shared" si="5"/>
        <v>3.714</v>
      </c>
      <c r="AO21" s="202">
        <v>100</v>
      </c>
      <c r="AP21" s="202">
        <f t="shared" si="29"/>
        <v>91.77246</v>
      </c>
      <c r="AQ21" s="203">
        <f t="shared" si="6"/>
        <v>8.22754</v>
      </c>
      <c r="AR21" s="204">
        <f t="shared" si="7"/>
        <v>100.258</v>
      </c>
      <c r="AS21" s="204">
        <f t="shared" si="8"/>
        <v>8.988</v>
      </c>
      <c r="AT21" s="205">
        <f t="shared" si="9"/>
        <v>0.03188</v>
      </c>
      <c r="AU21" s="206">
        <f t="shared" si="10"/>
        <v>0.02926</v>
      </c>
      <c r="AV21" s="206">
        <f t="shared" si="11"/>
        <v>0.00262</v>
      </c>
      <c r="AW21" s="193" t="s">
        <v>24</v>
      </c>
      <c r="AX21" s="207"/>
      <c r="AY21" s="199">
        <v>1280.5</v>
      </c>
      <c r="AZ21" s="199">
        <f t="shared" si="33"/>
        <v>135133.73</v>
      </c>
      <c r="BA21" s="199">
        <f t="shared" si="12"/>
        <v>40.82</v>
      </c>
      <c r="BB21" s="201">
        <f t="shared" si="30"/>
        <v>124.017</v>
      </c>
      <c r="BC21" s="201">
        <f t="shared" si="31"/>
        <v>3.757</v>
      </c>
      <c r="BD21" s="201">
        <f t="shared" si="32"/>
        <v>127.774</v>
      </c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</row>
    <row r="22" spans="1:75" s="165" customFormat="1" ht="15.75">
      <c r="A22" s="222">
        <v>14</v>
      </c>
      <c r="B22" s="184" t="s">
        <v>25</v>
      </c>
      <c r="C22" s="185">
        <v>3427.4</v>
      </c>
      <c r="D22" s="217"/>
      <c r="E22" s="304">
        <f t="shared" si="13"/>
        <v>3427.4</v>
      </c>
      <c r="F22" s="274">
        <v>350.15</v>
      </c>
      <c r="G22" s="186">
        <f t="shared" si="14"/>
        <v>357.85</v>
      </c>
      <c r="H22" s="187">
        <f t="shared" si="0"/>
        <v>0</v>
      </c>
      <c r="I22" s="187">
        <f t="shared" si="15"/>
        <v>357.85</v>
      </c>
      <c r="J22" s="188">
        <v>126</v>
      </c>
      <c r="K22" s="189">
        <v>0.03</v>
      </c>
      <c r="L22" s="190">
        <v>305.6</v>
      </c>
      <c r="M22" s="189">
        <f t="shared" si="16"/>
        <v>3733</v>
      </c>
      <c r="N22" s="189">
        <f t="shared" si="17"/>
        <v>9.17</v>
      </c>
      <c r="O22" s="191">
        <f t="shared" si="18"/>
        <v>0.002675</v>
      </c>
      <c r="P22" s="188">
        <v>99</v>
      </c>
      <c r="Q22" s="188">
        <v>123.53</v>
      </c>
      <c r="R22" s="192">
        <f t="shared" si="19"/>
        <v>27</v>
      </c>
      <c r="S22" s="283"/>
      <c r="T22" s="186">
        <f t="shared" si="20"/>
        <v>225.15</v>
      </c>
      <c r="U22" s="182">
        <f t="shared" si="21"/>
        <v>8.34</v>
      </c>
      <c r="V22" s="193" t="s">
        <v>25</v>
      </c>
      <c r="W22" s="194">
        <v>15.6</v>
      </c>
      <c r="X22" s="195">
        <f t="shared" si="1"/>
        <v>5582.46</v>
      </c>
      <c r="Y22" s="288">
        <f t="shared" si="22"/>
        <v>20.216</v>
      </c>
      <c r="Z22" s="288">
        <f t="shared" si="2"/>
        <v>0</v>
      </c>
      <c r="AA22" s="288">
        <v>20.216</v>
      </c>
      <c r="AB22" s="195">
        <v>1280.5</v>
      </c>
      <c r="AC22" s="187">
        <f t="shared" si="23"/>
        <v>25886.59</v>
      </c>
      <c r="AD22" s="187">
        <f t="shared" si="24"/>
        <v>31469.05</v>
      </c>
      <c r="AE22" s="196">
        <f t="shared" si="25"/>
        <v>87.94</v>
      </c>
      <c r="AF22" s="197">
        <f t="shared" si="3"/>
        <v>87.94</v>
      </c>
      <c r="AG22" s="198">
        <v>1590.78</v>
      </c>
      <c r="AH22" s="199">
        <f t="shared" si="26"/>
        <v>0</v>
      </c>
      <c r="AI22" s="199">
        <f t="shared" si="4"/>
        <v>0</v>
      </c>
      <c r="AJ22" s="200">
        <f t="shared" si="27"/>
        <v>0</v>
      </c>
      <c r="AK22" s="190"/>
      <c r="AL22" s="175">
        <v>106.418</v>
      </c>
      <c r="AM22" s="201">
        <f t="shared" si="28"/>
        <v>106.418</v>
      </c>
      <c r="AN22" s="201">
        <f t="shared" si="5"/>
        <v>0</v>
      </c>
      <c r="AO22" s="202">
        <v>100</v>
      </c>
      <c r="AP22" s="202">
        <f t="shared" si="29"/>
        <v>91.81355</v>
      </c>
      <c r="AQ22" s="203">
        <f t="shared" si="6"/>
        <v>8.18645</v>
      </c>
      <c r="AR22" s="204">
        <f t="shared" si="7"/>
        <v>97.706</v>
      </c>
      <c r="AS22" s="204">
        <f t="shared" si="8"/>
        <v>8.712</v>
      </c>
      <c r="AT22" s="205">
        <f t="shared" si="9"/>
        <v>0.03105</v>
      </c>
      <c r="AU22" s="206">
        <f t="shared" si="10"/>
        <v>0.02851</v>
      </c>
      <c r="AV22" s="206">
        <f t="shared" si="11"/>
        <v>0.00254</v>
      </c>
      <c r="AW22" s="193" t="s">
        <v>25</v>
      </c>
      <c r="AX22" s="207"/>
      <c r="AY22" s="199">
        <v>1280.5</v>
      </c>
      <c r="AZ22" s="199">
        <f t="shared" si="33"/>
        <v>136268.25</v>
      </c>
      <c r="BA22" s="199">
        <f t="shared" si="12"/>
        <v>39.76</v>
      </c>
      <c r="BB22" s="201">
        <f t="shared" si="30"/>
        <v>126.634</v>
      </c>
      <c r="BC22" s="201">
        <f t="shared" si="31"/>
        <v>0</v>
      </c>
      <c r="BD22" s="201">
        <f t="shared" si="32"/>
        <v>126.634</v>
      </c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</row>
    <row r="23" spans="1:75" s="165" customFormat="1" ht="15.75">
      <c r="A23" s="222">
        <v>15</v>
      </c>
      <c r="B23" s="184" t="s">
        <v>26</v>
      </c>
      <c r="C23" s="185">
        <v>3462.8</v>
      </c>
      <c r="D23" s="217"/>
      <c r="E23" s="304">
        <f t="shared" si="13"/>
        <v>3462.8</v>
      </c>
      <c r="F23" s="274">
        <v>383.79</v>
      </c>
      <c r="G23" s="186">
        <f t="shared" si="14"/>
        <v>392.23</v>
      </c>
      <c r="H23" s="187">
        <f t="shared" si="0"/>
        <v>0</v>
      </c>
      <c r="I23" s="187">
        <f t="shared" si="15"/>
        <v>392.23</v>
      </c>
      <c r="J23" s="188">
        <v>132</v>
      </c>
      <c r="K23" s="189">
        <v>0.03</v>
      </c>
      <c r="L23" s="190">
        <v>344.5</v>
      </c>
      <c r="M23" s="189">
        <f t="shared" si="16"/>
        <v>3807.3</v>
      </c>
      <c r="N23" s="189">
        <f t="shared" si="17"/>
        <v>10.34</v>
      </c>
      <c r="O23" s="191">
        <f t="shared" si="18"/>
        <v>0.002986</v>
      </c>
      <c r="P23" s="188">
        <v>80</v>
      </c>
      <c r="Q23" s="188">
        <v>115.5</v>
      </c>
      <c r="R23" s="192">
        <f t="shared" si="19"/>
        <v>52</v>
      </c>
      <c r="S23" s="283"/>
      <c r="T23" s="186">
        <f t="shared" si="20"/>
        <v>266.39</v>
      </c>
      <c r="U23" s="182">
        <f t="shared" si="21"/>
        <v>5.12</v>
      </c>
      <c r="V23" s="193" t="s">
        <v>26</v>
      </c>
      <c r="W23" s="194">
        <v>15.6</v>
      </c>
      <c r="X23" s="195">
        <f t="shared" si="1"/>
        <v>6118.79</v>
      </c>
      <c r="Y23" s="288">
        <f t="shared" si="22"/>
        <v>22.805</v>
      </c>
      <c r="Z23" s="288">
        <f t="shared" si="2"/>
        <v>0</v>
      </c>
      <c r="AA23" s="288">
        <v>22.805</v>
      </c>
      <c r="AB23" s="195">
        <v>1280.5</v>
      </c>
      <c r="AC23" s="187">
        <f t="shared" si="23"/>
        <v>29201.8</v>
      </c>
      <c r="AD23" s="187">
        <f t="shared" si="24"/>
        <v>35320.59</v>
      </c>
      <c r="AE23" s="196">
        <f t="shared" si="25"/>
        <v>90.05</v>
      </c>
      <c r="AF23" s="197">
        <f t="shared" si="3"/>
        <v>90.05</v>
      </c>
      <c r="AG23" s="198">
        <v>1590.78</v>
      </c>
      <c r="AH23" s="199">
        <f t="shared" si="26"/>
        <v>0</v>
      </c>
      <c r="AI23" s="199">
        <f t="shared" si="4"/>
        <v>0</v>
      </c>
      <c r="AJ23" s="200">
        <f t="shared" si="27"/>
        <v>0</v>
      </c>
      <c r="AK23" s="190"/>
      <c r="AL23" s="175">
        <v>105.561</v>
      </c>
      <c r="AM23" s="201">
        <f t="shared" si="28"/>
        <v>105.561</v>
      </c>
      <c r="AN23" s="201">
        <f t="shared" si="5"/>
        <v>0</v>
      </c>
      <c r="AO23" s="202">
        <v>100</v>
      </c>
      <c r="AP23" s="202">
        <f t="shared" si="29"/>
        <v>90.95159</v>
      </c>
      <c r="AQ23" s="203">
        <f t="shared" si="6"/>
        <v>9.04841</v>
      </c>
      <c r="AR23" s="204">
        <f t="shared" si="7"/>
        <v>96.009</v>
      </c>
      <c r="AS23" s="204">
        <f t="shared" si="8"/>
        <v>9.552</v>
      </c>
      <c r="AT23" s="205">
        <f t="shared" si="9"/>
        <v>0.03048</v>
      </c>
      <c r="AU23" s="206">
        <f t="shared" si="10"/>
        <v>0.02773</v>
      </c>
      <c r="AV23" s="206">
        <f t="shared" si="11"/>
        <v>0.00276</v>
      </c>
      <c r="AW23" s="193" t="s">
        <v>26</v>
      </c>
      <c r="AX23" s="207"/>
      <c r="AY23" s="199">
        <v>1280.5</v>
      </c>
      <c r="AZ23" s="199">
        <f t="shared" si="33"/>
        <v>135170.86</v>
      </c>
      <c r="BA23" s="199">
        <f t="shared" si="12"/>
        <v>39.04</v>
      </c>
      <c r="BB23" s="201">
        <f t="shared" si="30"/>
        <v>128.366</v>
      </c>
      <c r="BC23" s="201">
        <f t="shared" si="31"/>
        <v>0</v>
      </c>
      <c r="BD23" s="201">
        <f t="shared" si="32"/>
        <v>128.366</v>
      </c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</row>
    <row r="24" spans="1:75" s="165" customFormat="1" ht="15.75">
      <c r="A24" s="222">
        <v>16</v>
      </c>
      <c r="B24" s="184" t="s">
        <v>27</v>
      </c>
      <c r="C24" s="185">
        <v>3565.6</v>
      </c>
      <c r="D24" s="217"/>
      <c r="E24" s="304">
        <f t="shared" si="13"/>
        <v>3565.6</v>
      </c>
      <c r="F24" s="274">
        <v>336.69</v>
      </c>
      <c r="G24" s="186">
        <f t="shared" si="14"/>
        <v>344.1</v>
      </c>
      <c r="H24" s="187">
        <f t="shared" si="0"/>
        <v>0</v>
      </c>
      <c r="I24" s="187">
        <f t="shared" si="15"/>
        <v>344.1</v>
      </c>
      <c r="J24" s="188">
        <v>125</v>
      </c>
      <c r="K24" s="189">
        <v>0.03</v>
      </c>
      <c r="L24" s="190">
        <v>314.4</v>
      </c>
      <c r="M24" s="189">
        <f t="shared" si="16"/>
        <v>3880</v>
      </c>
      <c r="N24" s="189">
        <f t="shared" si="17"/>
        <v>9.43</v>
      </c>
      <c r="O24" s="191">
        <f t="shared" si="18"/>
        <v>0.002645</v>
      </c>
      <c r="P24" s="188">
        <v>103</v>
      </c>
      <c r="Q24" s="188">
        <v>129.73</v>
      </c>
      <c r="R24" s="192">
        <f t="shared" si="19"/>
        <v>22</v>
      </c>
      <c r="S24" s="283"/>
      <c r="T24" s="186">
        <f t="shared" si="20"/>
        <v>204.94</v>
      </c>
      <c r="U24" s="182">
        <f t="shared" si="21"/>
        <v>9.32</v>
      </c>
      <c r="V24" s="193" t="s">
        <v>27</v>
      </c>
      <c r="W24" s="194">
        <v>15.6</v>
      </c>
      <c r="X24" s="195">
        <f t="shared" si="1"/>
        <v>5367.96</v>
      </c>
      <c r="Y24" s="288">
        <f t="shared" si="22"/>
        <v>19.863</v>
      </c>
      <c r="Z24" s="288">
        <f t="shared" si="2"/>
        <v>0</v>
      </c>
      <c r="AA24" s="288">
        <v>19.863</v>
      </c>
      <c r="AB24" s="195">
        <v>1280.5</v>
      </c>
      <c r="AC24" s="187">
        <f t="shared" si="23"/>
        <v>25434.57</v>
      </c>
      <c r="AD24" s="187">
        <f t="shared" si="24"/>
        <v>30802.53</v>
      </c>
      <c r="AE24" s="196">
        <f t="shared" si="25"/>
        <v>89.52</v>
      </c>
      <c r="AF24" s="197">
        <f t="shared" si="3"/>
        <v>89.52</v>
      </c>
      <c r="AG24" s="198">
        <v>1590.78</v>
      </c>
      <c r="AH24" s="199">
        <f t="shared" si="26"/>
        <v>0</v>
      </c>
      <c r="AI24" s="199">
        <f t="shared" si="4"/>
        <v>0</v>
      </c>
      <c r="AJ24" s="200">
        <f t="shared" si="27"/>
        <v>0</v>
      </c>
      <c r="AK24" s="190"/>
      <c r="AL24" s="175">
        <v>105.222</v>
      </c>
      <c r="AM24" s="201">
        <f t="shared" si="28"/>
        <v>105.222</v>
      </c>
      <c r="AN24" s="201">
        <f t="shared" si="5"/>
        <v>0</v>
      </c>
      <c r="AO24" s="202">
        <v>100</v>
      </c>
      <c r="AP24" s="202">
        <f t="shared" si="29"/>
        <v>91.89691</v>
      </c>
      <c r="AQ24" s="203">
        <f t="shared" si="6"/>
        <v>8.10309</v>
      </c>
      <c r="AR24" s="204">
        <f t="shared" si="7"/>
        <v>96.696</v>
      </c>
      <c r="AS24" s="204">
        <f t="shared" si="8"/>
        <v>8.526</v>
      </c>
      <c r="AT24" s="205">
        <f t="shared" si="9"/>
        <v>0.02951</v>
      </c>
      <c r="AU24" s="206">
        <f t="shared" si="10"/>
        <v>0.02712</v>
      </c>
      <c r="AV24" s="206">
        <f t="shared" si="11"/>
        <v>0.00239</v>
      </c>
      <c r="AW24" s="193" t="s">
        <v>27</v>
      </c>
      <c r="AX24" s="207"/>
      <c r="AY24" s="199">
        <v>1280.5</v>
      </c>
      <c r="AZ24" s="199">
        <f t="shared" si="33"/>
        <v>134736.77</v>
      </c>
      <c r="BA24" s="199">
        <f t="shared" si="12"/>
        <v>37.79</v>
      </c>
      <c r="BB24" s="201">
        <f t="shared" si="30"/>
        <v>125.085</v>
      </c>
      <c r="BC24" s="201">
        <f t="shared" si="31"/>
        <v>0</v>
      </c>
      <c r="BD24" s="201">
        <f t="shared" si="32"/>
        <v>125.085</v>
      </c>
      <c r="BE24" s="157"/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</row>
    <row r="25" spans="1:75" s="165" customFormat="1" ht="15.75">
      <c r="A25" s="222">
        <v>17</v>
      </c>
      <c r="B25" s="184" t="s">
        <v>28</v>
      </c>
      <c r="C25" s="185">
        <v>3578.3</v>
      </c>
      <c r="D25" s="217"/>
      <c r="E25" s="304">
        <f t="shared" si="13"/>
        <v>3578.3</v>
      </c>
      <c r="F25" s="274">
        <v>466.21</v>
      </c>
      <c r="G25" s="186">
        <f t="shared" si="14"/>
        <v>476.47</v>
      </c>
      <c r="H25" s="187">
        <f t="shared" si="0"/>
        <v>0</v>
      </c>
      <c r="I25" s="187">
        <f t="shared" si="15"/>
        <v>476.47</v>
      </c>
      <c r="J25" s="188">
        <v>133</v>
      </c>
      <c r="K25" s="189">
        <v>0.03</v>
      </c>
      <c r="L25" s="190">
        <v>317.6</v>
      </c>
      <c r="M25" s="189">
        <f t="shared" si="16"/>
        <v>3895.9</v>
      </c>
      <c r="N25" s="189">
        <f t="shared" si="17"/>
        <v>9.53</v>
      </c>
      <c r="O25" s="191">
        <f t="shared" si="18"/>
        <v>0.002663</v>
      </c>
      <c r="P25" s="188">
        <v>105</v>
      </c>
      <c r="Q25" s="188">
        <v>118.63</v>
      </c>
      <c r="R25" s="192">
        <f t="shared" si="19"/>
        <v>28</v>
      </c>
      <c r="S25" s="283"/>
      <c r="T25" s="186">
        <f t="shared" si="20"/>
        <v>348.31</v>
      </c>
      <c r="U25" s="182">
        <f t="shared" si="21"/>
        <v>12.44</v>
      </c>
      <c r="V25" s="193" t="s">
        <v>28</v>
      </c>
      <c r="W25" s="194">
        <v>15.6</v>
      </c>
      <c r="X25" s="195">
        <f t="shared" si="1"/>
        <v>7432.93</v>
      </c>
      <c r="Y25" s="288">
        <f t="shared" si="22"/>
        <v>27.983</v>
      </c>
      <c r="Z25" s="288">
        <f t="shared" si="2"/>
        <v>0</v>
      </c>
      <c r="AA25" s="288">
        <v>27.983</v>
      </c>
      <c r="AB25" s="195">
        <v>1280.5</v>
      </c>
      <c r="AC25" s="187">
        <f t="shared" si="23"/>
        <v>35832.23</v>
      </c>
      <c r="AD25" s="187">
        <f t="shared" si="24"/>
        <v>43265.16</v>
      </c>
      <c r="AE25" s="196">
        <f t="shared" si="25"/>
        <v>90.8</v>
      </c>
      <c r="AF25" s="197">
        <f t="shared" si="3"/>
        <v>90.8</v>
      </c>
      <c r="AG25" s="198">
        <v>1590.78</v>
      </c>
      <c r="AH25" s="199">
        <f t="shared" si="26"/>
        <v>0</v>
      </c>
      <c r="AI25" s="199">
        <f t="shared" si="4"/>
        <v>0</v>
      </c>
      <c r="AJ25" s="200">
        <f t="shared" si="27"/>
        <v>0</v>
      </c>
      <c r="AK25" s="190"/>
      <c r="AL25" s="175">
        <v>107.374</v>
      </c>
      <c r="AM25" s="201">
        <f t="shared" si="28"/>
        <v>107.374</v>
      </c>
      <c r="AN25" s="201">
        <f t="shared" si="5"/>
        <v>0</v>
      </c>
      <c r="AO25" s="202">
        <v>100</v>
      </c>
      <c r="AP25" s="202">
        <f t="shared" si="29"/>
        <v>91.84784</v>
      </c>
      <c r="AQ25" s="203">
        <f t="shared" si="6"/>
        <v>8.15216</v>
      </c>
      <c r="AR25" s="204">
        <f t="shared" si="7"/>
        <v>98.621</v>
      </c>
      <c r="AS25" s="204">
        <f t="shared" si="8"/>
        <v>8.753</v>
      </c>
      <c r="AT25" s="205">
        <f t="shared" si="9"/>
        <v>0.03001</v>
      </c>
      <c r="AU25" s="206">
        <f t="shared" si="10"/>
        <v>0.02756</v>
      </c>
      <c r="AV25" s="206">
        <f t="shared" si="11"/>
        <v>0.00245</v>
      </c>
      <c r="AW25" s="193" t="s">
        <v>28</v>
      </c>
      <c r="AX25" s="207"/>
      <c r="AY25" s="199">
        <v>1280.5</v>
      </c>
      <c r="AZ25" s="199">
        <f t="shared" si="33"/>
        <v>137492.41</v>
      </c>
      <c r="BA25" s="199">
        <f t="shared" si="12"/>
        <v>38.42</v>
      </c>
      <c r="BB25" s="201">
        <f t="shared" si="30"/>
        <v>135.357</v>
      </c>
      <c r="BC25" s="201">
        <f t="shared" si="31"/>
        <v>0</v>
      </c>
      <c r="BD25" s="201">
        <f t="shared" si="32"/>
        <v>135.357</v>
      </c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</row>
    <row r="26" spans="1:75" s="165" customFormat="1" ht="15.75">
      <c r="A26" s="222">
        <v>18</v>
      </c>
      <c r="B26" s="184" t="s">
        <v>29</v>
      </c>
      <c r="C26" s="185">
        <v>3530.8</v>
      </c>
      <c r="D26" s="217"/>
      <c r="E26" s="304">
        <f t="shared" si="13"/>
        <v>3530.8</v>
      </c>
      <c r="F26" s="274">
        <v>379.7</v>
      </c>
      <c r="G26" s="186">
        <f t="shared" si="14"/>
        <v>388.05</v>
      </c>
      <c r="H26" s="187">
        <f t="shared" si="0"/>
        <v>0</v>
      </c>
      <c r="I26" s="187">
        <f t="shared" si="15"/>
        <v>388.05</v>
      </c>
      <c r="J26" s="188">
        <v>150</v>
      </c>
      <c r="K26" s="189">
        <v>0.03</v>
      </c>
      <c r="L26" s="190">
        <v>309.6</v>
      </c>
      <c r="M26" s="189">
        <f t="shared" si="16"/>
        <v>3840.4</v>
      </c>
      <c r="N26" s="189">
        <f t="shared" si="17"/>
        <v>9.29</v>
      </c>
      <c r="O26" s="191">
        <f t="shared" si="18"/>
        <v>0.002631</v>
      </c>
      <c r="P26" s="188">
        <v>122</v>
      </c>
      <c r="Q26" s="188">
        <v>181.96</v>
      </c>
      <c r="R26" s="192">
        <f t="shared" si="19"/>
        <v>28</v>
      </c>
      <c r="S26" s="283"/>
      <c r="T26" s="186">
        <f t="shared" si="20"/>
        <v>196.8</v>
      </c>
      <c r="U26" s="182">
        <f t="shared" si="21"/>
        <v>7.03</v>
      </c>
      <c r="V26" s="193" t="s">
        <v>29</v>
      </c>
      <c r="W26" s="194">
        <v>15.6</v>
      </c>
      <c r="X26" s="195">
        <f t="shared" si="1"/>
        <v>6053.58</v>
      </c>
      <c r="Y26" s="288">
        <f t="shared" si="22"/>
        <v>25.592</v>
      </c>
      <c r="Z26" s="288">
        <f t="shared" si="2"/>
        <v>0</v>
      </c>
      <c r="AA26" s="288">
        <v>25.592</v>
      </c>
      <c r="AB26" s="195">
        <v>1280.5</v>
      </c>
      <c r="AC26" s="187">
        <f t="shared" si="23"/>
        <v>32770.56</v>
      </c>
      <c r="AD26" s="187">
        <f t="shared" si="24"/>
        <v>38824.14</v>
      </c>
      <c r="AE26" s="196">
        <f t="shared" si="25"/>
        <v>100.05</v>
      </c>
      <c r="AF26" s="197">
        <f t="shared" si="3"/>
        <v>100.05</v>
      </c>
      <c r="AG26" s="198">
        <v>1590.78</v>
      </c>
      <c r="AH26" s="199">
        <f t="shared" si="26"/>
        <v>0</v>
      </c>
      <c r="AI26" s="199">
        <f t="shared" si="4"/>
        <v>0</v>
      </c>
      <c r="AJ26" s="200">
        <f t="shared" si="27"/>
        <v>0</v>
      </c>
      <c r="AK26" s="190"/>
      <c r="AL26" s="175">
        <v>112.351</v>
      </c>
      <c r="AM26" s="201">
        <f t="shared" si="28"/>
        <v>112.351</v>
      </c>
      <c r="AN26" s="201">
        <f t="shared" si="5"/>
        <v>0</v>
      </c>
      <c r="AO26" s="202">
        <v>100</v>
      </c>
      <c r="AP26" s="202">
        <f t="shared" si="29"/>
        <v>91.93834</v>
      </c>
      <c r="AQ26" s="203">
        <f t="shared" si="6"/>
        <v>8.06166</v>
      </c>
      <c r="AR26" s="204">
        <f t="shared" si="7"/>
        <v>103.294</v>
      </c>
      <c r="AS26" s="204">
        <f t="shared" si="8"/>
        <v>9.057</v>
      </c>
      <c r="AT26" s="205">
        <f t="shared" si="9"/>
        <v>0.03182</v>
      </c>
      <c r="AU26" s="206">
        <f t="shared" si="10"/>
        <v>0.02926</v>
      </c>
      <c r="AV26" s="206">
        <f t="shared" si="11"/>
        <v>0.00257</v>
      </c>
      <c r="AW26" s="193" t="s">
        <v>29</v>
      </c>
      <c r="AX26" s="207"/>
      <c r="AY26" s="199">
        <v>1280.5</v>
      </c>
      <c r="AZ26" s="199">
        <f t="shared" si="33"/>
        <v>143865.46</v>
      </c>
      <c r="BA26" s="199">
        <f t="shared" si="12"/>
        <v>40.75</v>
      </c>
      <c r="BB26" s="201">
        <f t="shared" si="30"/>
        <v>137.943</v>
      </c>
      <c r="BC26" s="201">
        <f t="shared" si="31"/>
        <v>0</v>
      </c>
      <c r="BD26" s="201">
        <f t="shared" si="32"/>
        <v>137.943</v>
      </c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</row>
    <row r="27" spans="1:75" s="165" customFormat="1" ht="15.75">
      <c r="A27" s="222">
        <v>19</v>
      </c>
      <c r="B27" s="184" t="s">
        <v>30</v>
      </c>
      <c r="C27" s="185">
        <v>3455.8</v>
      </c>
      <c r="D27" s="217"/>
      <c r="E27" s="304">
        <f t="shared" si="13"/>
        <v>3455.8</v>
      </c>
      <c r="F27" s="274">
        <v>347.5</v>
      </c>
      <c r="G27" s="186">
        <f t="shared" si="14"/>
        <v>355.15</v>
      </c>
      <c r="H27" s="187">
        <f t="shared" si="0"/>
        <v>0</v>
      </c>
      <c r="I27" s="187">
        <f t="shared" si="15"/>
        <v>355.15</v>
      </c>
      <c r="J27" s="188">
        <v>139</v>
      </c>
      <c r="K27" s="189">
        <v>0.03</v>
      </c>
      <c r="L27" s="190">
        <v>305.6</v>
      </c>
      <c r="M27" s="189">
        <f t="shared" si="16"/>
        <v>3761.4</v>
      </c>
      <c r="N27" s="189">
        <f t="shared" si="17"/>
        <v>9.17</v>
      </c>
      <c r="O27" s="191">
        <f t="shared" si="18"/>
        <v>0.002654</v>
      </c>
      <c r="P27" s="188">
        <v>112</v>
      </c>
      <c r="Q27" s="188">
        <v>169.06</v>
      </c>
      <c r="R27" s="192">
        <f t="shared" si="19"/>
        <v>27</v>
      </c>
      <c r="S27" s="283"/>
      <c r="T27" s="186">
        <f t="shared" si="20"/>
        <v>176.92</v>
      </c>
      <c r="U27" s="182">
        <f t="shared" si="21"/>
        <v>6.55</v>
      </c>
      <c r="V27" s="193" t="s">
        <v>30</v>
      </c>
      <c r="W27" s="194">
        <v>15.6</v>
      </c>
      <c r="X27" s="195">
        <f t="shared" si="1"/>
        <v>5540.34</v>
      </c>
      <c r="Y27" s="288">
        <f t="shared" si="22"/>
        <v>20.936</v>
      </c>
      <c r="Z27" s="288">
        <f t="shared" si="2"/>
        <v>0</v>
      </c>
      <c r="AA27" s="288">
        <v>20.936</v>
      </c>
      <c r="AB27" s="195">
        <v>1280.5</v>
      </c>
      <c r="AC27" s="187">
        <f t="shared" si="23"/>
        <v>26808.55</v>
      </c>
      <c r="AD27" s="187">
        <f t="shared" si="24"/>
        <v>32348.89</v>
      </c>
      <c r="AE27" s="196">
        <f>(AA27*AB27+G27*W27)/G27</f>
        <v>91.09</v>
      </c>
      <c r="AF27" s="197">
        <f t="shared" si="3"/>
        <v>91.09</v>
      </c>
      <c r="AG27" s="198">
        <v>1590.78</v>
      </c>
      <c r="AH27" s="199">
        <f t="shared" si="26"/>
        <v>0</v>
      </c>
      <c r="AI27" s="199">
        <f t="shared" si="4"/>
        <v>0</v>
      </c>
      <c r="AJ27" s="200">
        <f t="shared" si="27"/>
        <v>0</v>
      </c>
      <c r="AK27" s="190"/>
      <c r="AL27" s="175">
        <v>99.565</v>
      </c>
      <c r="AM27" s="201">
        <f t="shared" si="28"/>
        <v>99.565</v>
      </c>
      <c r="AN27" s="201">
        <f t="shared" si="5"/>
        <v>0</v>
      </c>
      <c r="AO27" s="202">
        <v>100</v>
      </c>
      <c r="AP27" s="202">
        <f t="shared" si="29"/>
        <v>91.87537</v>
      </c>
      <c r="AQ27" s="203">
        <f t="shared" si="6"/>
        <v>8.12463</v>
      </c>
      <c r="AR27" s="204">
        <f t="shared" si="7"/>
        <v>91.476</v>
      </c>
      <c r="AS27" s="204">
        <f t="shared" si="8"/>
        <v>8.089</v>
      </c>
      <c r="AT27" s="205">
        <f t="shared" si="9"/>
        <v>0.02881</v>
      </c>
      <c r="AU27" s="206">
        <f t="shared" si="10"/>
        <v>0.02647</v>
      </c>
      <c r="AV27" s="206">
        <f t="shared" si="11"/>
        <v>0.00234</v>
      </c>
      <c r="AW27" s="193" t="s">
        <v>30</v>
      </c>
      <c r="AX27" s="207"/>
      <c r="AY27" s="199">
        <v>1280.5</v>
      </c>
      <c r="AZ27" s="199">
        <f t="shared" si="33"/>
        <v>127492.98</v>
      </c>
      <c r="BA27" s="199">
        <f t="shared" si="12"/>
        <v>36.89</v>
      </c>
      <c r="BB27" s="201">
        <f t="shared" si="30"/>
        <v>120.501</v>
      </c>
      <c r="BC27" s="201">
        <f t="shared" si="31"/>
        <v>0</v>
      </c>
      <c r="BD27" s="201">
        <f t="shared" si="32"/>
        <v>120.501</v>
      </c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</row>
    <row r="28" spans="1:75" s="165" customFormat="1" ht="15.75">
      <c r="A28" s="222">
        <v>20</v>
      </c>
      <c r="B28" s="184" t="s">
        <v>31</v>
      </c>
      <c r="C28" s="185">
        <v>3512.4</v>
      </c>
      <c r="D28" s="217"/>
      <c r="E28" s="304">
        <f t="shared" si="13"/>
        <v>3512.4</v>
      </c>
      <c r="F28" s="274">
        <v>260.11</v>
      </c>
      <c r="G28" s="186">
        <f t="shared" si="14"/>
        <v>265.83</v>
      </c>
      <c r="H28" s="187">
        <f t="shared" si="0"/>
        <v>0</v>
      </c>
      <c r="I28" s="187">
        <f t="shared" si="15"/>
        <v>265.83</v>
      </c>
      <c r="J28" s="188">
        <v>143</v>
      </c>
      <c r="K28" s="189">
        <v>0.03</v>
      </c>
      <c r="L28" s="190">
        <v>266.4</v>
      </c>
      <c r="M28" s="189">
        <f t="shared" si="16"/>
        <v>3778.8</v>
      </c>
      <c r="N28" s="189">
        <f t="shared" si="17"/>
        <v>7.99</v>
      </c>
      <c r="O28" s="191">
        <f t="shared" si="18"/>
        <v>0.002275</v>
      </c>
      <c r="P28" s="188">
        <v>115</v>
      </c>
      <c r="Q28" s="188">
        <v>171.7</v>
      </c>
      <c r="R28" s="192">
        <f t="shared" si="19"/>
        <v>28</v>
      </c>
      <c r="S28" s="283"/>
      <c r="T28" s="186">
        <f t="shared" si="20"/>
        <v>86.14</v>
      </c>
      <c r="U28" s="182">
        <f t="shared" si="21"/>
        <v>3.08</v>
      </c>
      <c r="V28" s="193" t="s">
        <v>31</v>
      </c>
      <c r="W28" s="194">
        <v>15.6</v>
      </c>
      <c r="X28" s="195">
        <f t="shared" si="1"/>
        <v>4146.95</v>
      </c>
      <c r="Y28" s="288">
        <f t="shared" si="22"/>
        <v>15.547</v>
      </c>
      <c r="Z28" s="288">
        <f t="shared" si="2"/>
        <v>0</v>
      </c>
      <c r="AA28" s="288">
        <v>15.547</v>
      </c>
      <c r="AB28" s="195">
        <v>1280.5</v>
      </c>
      <c r="AC28" s="187">
        <f t="shared" si="23"/>
        <v>19907.93</v>
      </c>
      <c r="AD28" s="187">
        <f t="shared" si="24"/>
        <v>24054.88</v>
      </c>
      <c r="AE28" s="196">
        <f t="shared" si="25"/>
        <v>90.49</v>
      </c>
      <c r="AF28" s="197">
        <f t="shared" si="3"/>
        <v>90.49</v>
      </c>
      <c r="AG28" s="198">
        <v>1590.78</v>
      </c>
      <c r="AH28" s="199">
        <f t="shared" si="26"/>
        <v>0</v>
      </c>
      <c r="AI28" s="199">
        <f t="shared" si="4"/>
        <v>0</v>
      </c>
      <c r="AJ28" s="200">
        <f t="shared" si="27"/>
        <v>0</v>
      </c>
      <c r="AK28" s="190"/>
      <c r="AL28" s="175">
        <v>102.292</v>
      </c>
      <c r="AM28" s="201">
        <f t="shared" si="28"/>
        <v>102.292</v>
      </c>
      <c r="AN28" s="201">
        <f t="shared" si="5"/>
        <v>0</v>
      </c>
      <c r="AO28" s="202">
        <v>100</v>
      </c>
      <c r="AP28" s="202">
        <f t="shared" si="29"/>
        <v>92.95014</v>
      </c>
      <c r="AQ28" s="203">
        <f t="shared" si="6"/>
        <v>7.04986</v>
      </c>
      <c r="AR28" s="204">
        <f t="shared" si="7"/>
        <v>95.081</v>
      </c>
      <c r="AS28" s="204">
        <f t="shared" si="8"/>
        <v>7.211</v>
      </c>
      <c r="AT28" s="205">
        <f t="shared" si="9"/>
        <v>0.02912</v>
      </c>
      <c r="AU28" s="206">
        <f t="shared" si="10"/>
        <v>0.02707</v>
      </c>
      <c r="AV28" s="206">
        <f t="shared" si="11"/>
        <v>0.00205</v>
      </c>
      <c r="AW28" s="193" t="s">
        <v>31</v>
      </c>
      <c r="AX28" s="207"/>
      <c r="AY28" s="199">
        <v>1280.5</v>
      </c>
      <c r="AZ28" s="199">
        <f t="shared" si="33"/>
        <v>130984.91</v>
      </c>
      <c r="BA28" s="199">
        <f t="shared" si="12"/>
        <v>37.29</v>
      </c>
      <c r="BB28" s="201">
        <f t="shared" si="30"/>
        <v>117.839</v>
      </c>
      <c r="BC28" s="201">
        <f t="shared" si="31"/>
        <v>0</v>
      </c>
      <c r="BD28" s="201">
        <f t="shared" si="32"/>
        <v>117.839</v>
      </c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</row>
    <row r="29" spans="1:75" s="165" customFormat="1" ht="15.75">
      <c r="A29" s="222">
        <v>21</v>
      </c>
      <c r="B29" s="184" t="s">
        <v>32</v>
      </c>
      <c r="C29" s="185">
        <v>3547.4</v>
      </c>
      <c r="D29" s="217">
        <v>62.1</v>
      </c>
      <c r="E29" s="304">
        <f t="shared" si="13"/>
        <v>3609.5</v>
      </c>
      <c r="F29" s="274">
        <v>375.5</v>
      </c>
      <c r="G29" s="186">
        <f t="shared" si="14"/>
        <v>383.76</v>
      </c>
      <c r="H29" s="187">
        <f t="shared" si="0"/>
        <v>2.71</v>
      </c>
      <c r="I29" s="187">
        <f t="shared" si="15"/>
        <v>381.06</v>
      </c>
      <c r="J29" s="188">
        <v>157</v>
      </c>
      <c r="K29" s="189">
        <v>0.03</v>
      </c>
      <c r="L29" s="190">
        <v>296</v>
      </c>
      <c r="M29" s="189">
        <f t="shared" si="16"/>
        <v>3905.5</v>
      </c>
      <c r="N29" s="189">
        <f t="shared" si="17"/>
        <v>8.88</v>
      </c>
      <c r="O29" s="191">
        <f t="shared" si="18"/>
        <v>0.00246</v>
      </c>
      <c r="P29" s="188">
        <v>109</v>
      </c>
      <c r="Q29" s="188">
        <v>132.94</v>
      </c>
      <c r="R29" s="192">
        <f t="shared" si="19"/>
        <v>48</v>
      </c>
      <c r="S29" s="283">
        <v>2.555</v>
      </c>
      <c r="T29" s="186">
        <f t="shared" si="20"/>
        <v>239.39</v>
      </c>
      <c r="U29" s="182">
        <f t="shared" si="21"/>
        <v>4.99</v>
      </c>
      <c r="V29" s="193" t="s">
        <v>32</v>
      </c>
      <c r="W29" s="194">
        <v>15.6</v>
      </c>
      <c r="X29" s="195">
        <f t="shared" si="1"/>
        <v>5944.54</v>
      </c>
      <c r="Y29" s="288">
        <f t="shared" si="22"/>
        <v>22.421</v>
      </c>
      <c r="Z29" s="288">
        <f t="shared" si="2"/>
        <v>0.159</v>
      </c>
      <c r="AA29" s="288">
        <v>22.58</v>
      </c>
      <c r="AB29" s="195">
        <v>1280.5</v>
      </c>
      <c r="AC29" s="187">
        <f t="shared" si="23"/>
        <v>28710.09</v>
      </c>
      <c r="AD29" s="187">
        <f t="shared" si="24"/>
        <v>34654.63</v>
      </c>
      <c r="AE29" s="196">
        <f t="shared" si="25"/>
        <v>90.94</v>
      </c>
      <c r="AF29" s="197">
        <f t="shared" si="3"/>
        <v>90.94</v>
      </c>
      <c r="AG29" s="198">
        <v>1590.78</v>
      </c>
      <c r="AH29" s="199">
        <f t="shared" si="26"/>
        <v>252.93</v>
      </c>
      <c r="AI29" s="199">
        <f t="shared" si="4"/>
        <v>42.28</v>
      </c>
      <c r="AJ29" s="200">
        <f t="shared" si="27"/>
        <v>295.21</v>
      </c>
      <c r="AK29" s="190">
        <f>AJ29/H29</f>
        <v>108.93</v>
      </c>
      <c r="AL29" s="201">
        <v>128.623</v>
      </c>
      <c r="AM29" s="201">
        <f t="shared" si="28"/>
        <v>126.41</v>
      </c>
      <c r="AN29" s="201">
        <f t="shared" si="5"/>
        <v>2.213</v>
      </c>
      <c r="AO29" s="202">
        <v>100</v>
      </c>
      <c r="AP29" s="202">
        <f t="shared" si="29"/>
        <v>92.42094</v>
      </c>
      <c r="AQ29" s="203">
        <f t="shared" si="6"/>
        <v>7.57906</v>
      </c>
      <c r="AR29" s="204">
        <f t="shared" si="7"/>
        <v>118.875</v>
      </c>
      <c r="AS29" s="204">
        <f t="shared" si="8"/>
        <v>9.748</v>
      </c>
      <c r="AT29" s="205">
        <f t="shared" si="9"/>
        <v>0.03563</v>
      </c>
      <c r="AU29" s="206">
        <f t="shared" si="10"/>
        <v>0.03293</v>
      </c>
      <c r="AV29" s="206">
        <f t="shared" si="11"/>
        <v>0.0027</v>
      </c>
      <c r="AW29" s="193" t="s">
        <v>32</v>
      </c>
      <c r="AX29" s="207"/>
      <c r="AY29" s="199">
        <v>1280.5</v>
      </c>
      <c r="AZ29" s="199">
        <f t="shared" si="33"/>
        <v>161868.01</v>
      </c>
      <c r="BA29" s="199">
        <f t="shared" si="12"/>
        <v>45.63</v>
      </c>
      <c r="BB29" s="201">
        <f t="shared" si="30"/>
        <v>148.831</v>
      </c>
      <c r="BC29" s="201">
        <f t="shared" si="31"/>
        <v>2.372</v>
      </c>
      <c r="BD29" s="201">
        <f t="shared" si="32"/>
        <v>151.203</v>
      </c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</row>
    <row r="30" spans="1:75" s="165" customFormat="1" ht="15.75">
      <c r="A30" s="222">
        <v>22</v>
      </c>
      <c r="B30" s="184" t="s">
        <v>33</v>
      </c>
      <c r="C30" s="311">
        <v>6222</v>
      </c>
      <c r="D30" s="217"/>
      <c r="E30" s="304">
        <f t="shared" si="13"/>
        <v>6222</v>
      </c>
      <c r="F30" s="274">
        <v>299.3</v>
      </c>
      <c r="G30" s="186">
        <f t="shared" si="14"/>
        <v>305.88</v>
      </c>
      <c r="H30" s="187">
        <f t="shared" si="0"/>
        <v>0</v>
      </c>
      <c r="I30" s="187">
        <f t="shared" si="15"/>
        <v>305.88</v>
      </c>
      <c r="J30" s="188">
        <v>251</v>
      </c>
      <c r="K30" s="189">
        <v>0.03</v>
      </c>
      <c r="L30" s="190">
        <v>622.8</v>
      </c>
      <c r="M30" s="189">
        <f t="shared" si="16"/>
        <v>6844.8</v>
      </c>
      <c r="N30" s="189">
        <f t="shared" si="17"/>
        <v>18.68</v>
      </c>
      <c r="O30" s="191">
        <f t="shared" si="18"/>
        <v>0.003002</v>
      </c>
      <c r="P30" s="188">
        <v>223</v>
      </c>
      <c r="Q30" s="188">
        <v>251.31</v>
      </c>
      <c r="R30" s="192">
        <f t="shared" si="19"/>
        <v>28</v>
      </c>
      <c r="S30" s="283"/>
      <c r="T30" s="186">
        <f t="shared" si="20"/>
        <v>35.89</v>
      </c>
      <c r="U30" s="182">
        <f t="shared" si="21"/>
        <v>1.28</v>
      </c>
      <c r="V30" s="193" t="s">
        <v>33</v>
      </c>
      <c r="W30" s="194">
        <v>15.6</v>
      </c>
      <c r="X30" s="195">
        <f t="shared" si="1"/>
        <v>4771.73</v>
      </c>
      <c r="Y30" s="288">
        <f t="shared" si="22"/>
        <v>18.063</v>
      </c>
      <c r="Z30" s="288">
        <f t="shared" si="2"/>
        <v>0</v>
      </c>
      <c r="AA30" s="288">
        <v>18.063</v>
      </c>
      <c r="AB30" s="195">
        <v>1280.5</v>
      </c>
      <c r="AC30" s="187">
        <f t="shared" si="23"/>
        <v>23129.67</v>
      </c>
      <c r="AD30" s="187">
        <f t="shared" si="24"/>
        <v>27901.4</v>
      </c>
      <c r="AE30" s="196">
        <f t="shared" si="25"/>
        <v>91.22</v>
      </c>
      <c r="AF30" s="197">
        <f t="shared" si="3"/>
        <v>91.22</v>
      </c>
      <c r="AG30" s="198">
        <v>1590.78</v>
      </c>
      <c r="AH30" s="199">
        <f t="shared" si="26"/>
        <v>0</v>
      </c>
      <c r="AI30" s="199">
        <f t="shared" si="4"/>
        <v>0</v>
      </c>
      <c r="AJ30" s="200">
        <f t="shared" si="27"/>
        <v>0</v>
      </c>
      <c r="AK30" s="190"/>
      <c r="AL30" s="175">
        <v>192.194</v>
      </c>
      <c r="AM30" s="201">
        <f t="shared" si="28"/>
        <v>192.194</v>
      </c>
      <c r="AN30" s="201">
        <f t="shared" si="5"/>
        <v>0</v>
      </c>
      <c r="AO30" s="202">
        <v>100</v>
      </c>
      <c r="AP30" s="202">
        <f t="shared" si="29"/>
        <v>90.90112</v>
      </c>
      <c r="AQ30" s="203">
        <f t="shared" si="6"/>
        <v>9.09888</v>
      </c>
      <c r="AR30" s="204">
        <f t="shared" si="7"/>
        <v>174.706</v>
      </c>
      <c r="AS30" s="204">
        <f t="shared" si="8"/>
        <v>17.488</v>
      </c>
      <c r="AT30" s="205">
        <f t="shared" si="9"/>
        <v>0.03089</v>
      </c>
      <c r="AU30" s="206">
        <f t="shared" si="10"/>
        <v>0.02808</v>
      </c>
      <c r="AV30" s="206">
        <f t="shared" si="11"/>
        <v>0.00281</v>
      </c>
      <c r="AW30" s="193" t="s">
        <v>33</v>
      </c>
      <c r="AX30" s="207"/>
      <c r="AY30" s="199">
        <v>1280.5</v>
      </c>
      <c r="AZ30" s="199">
        <f t="shared" si="33"/>
        <v>246104.42</v>
      </c>
      <c r="BA30" s="199">
        <f t="shared" si="12"/>
        <v>39.55</v>
      </c>
      <c r="BB30" s="201">
        <f t="shared" si="30"/>
        <v>210.257</v>
      </c>
      <c r="BC30" s="201">
        <f t="shared" si="31"/>
        <v>0</v>
      </c>
      <c r="BD30" s="201">
        <f t="shared" si="32"/>
        <v>210.257</v>
      </c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</row>
    <row r="31" spans="1:75" s="165" customFormat="1" ht="15.75">
      <c r="A31" s="222">
        <v>23</v>
      </c>
      <c r="B31" s="184" t="s">
        <v>34</v>
      </c>
      <c r="C31" s="185">
        <v>6020.5</v>
      </c>
      <c r="D31" s="217">
        <v>116.2</v>
      </c>
      <c r="E31" s="304">
        <f t="shared" si="13"/>
        <v>6136.7</v>
      </c>
      <c r="F31" s="274">
        <v>417</v>
      </c>
      <c r="G31" s="186">
        <f>F31*1.022</f>
        <v>426.17</v>
      </c>
      <c r="H31" s="187">
        <f t="shared" si="0"/>
        <v>0.45</v>
      </c>
      <c r="I31" s="187">
        <f t="shared" si="15"/>
        <v>425.72</v>
      </c>
      <c r="J31" s="188">
        <v>264</v>
      </c>
      <c r="K31" s="189">
        <v>0.03</v>
      </c>
      <c r="L31" s="190">
        <v>595.8</v>
      </c>
      <c r="M31" s="189">
        <f t="shared" si="16"/>
        <v>6732.5</v>
      </c>
      <c r="N31" s="189">
        <f t="shared" si="17"/>
        <v>17.87</v>
      </c>
      <c r="O31" s="191">
        <f t="shared" si="18"/>
        <v>0.002912</v>
      </c>
      <c r="P31" s="188">
        <v>166</v>
      </c>
      <c r="Q31" s="188">
        <v>221.99</v>
      </c>
      <c r="R31" s="192">
        <f t="shared" si="19"/>
        <v>98</v>
      </c>
      <c r="S31" s="283">
        <v>0.11</v>
      </c>
      <c r="T31" s="186">
        <f t="shared" si="20"/>
        <v>186.2</v>
      </c>
      <c r="U31" s="182">
        <f t="shared" si="21"/>
        <v>1.9</v>
      </c>
      <c r="V31" s="193" t="s">
        <v>34</v>
      </c>
      <c r="W31" s="194">
        <v>15.6</v>
      </c>
      <c r="X31" s="195">
        <f t="shared" si="1"/>
        <v>6641.23</v>
      </c>
      <c r="Y31" s="288">
        <f t="shared" si="22"/>
        <v>25.267</v>
      </c>
      <c r="Z31" s="288">
        <f t="shared" si="2"/>
        <v>0.027</v>
      </c>
      <c r="AA31" s="288">
        <v>25.294</v>
      </c>
      <c r="AB31" s="195">
        <v>1280.5</v>
      </c>
      <c r="AC31" s="187">
        <f t="shared" si="23"/>
        <v>32354.39</v>
      </c>
      <c r="AD31" s="187">
        <f t="shared" si="24"/>
        <v>38995.62</v>
      </c>
      <c r="AE31" s="196">
        <f t="shared" si="25"/>
        <v>91.6</v>
      </c>
      <c r="AF31" s="197">
        <f t="shared" si="3"/>
        <v>91.6</v>
      </c>
      <c r="AG31" s="198">
        <v>1590.78</v>
      </c>
      <c r="AH31" s="199">
        <f t="shared" si="26"/>
        <v>42.95</v>
      </c>
      <c r="AI31" s="199">
        <f t="shared" si="4"/>
        <v>7.02</v>
      </c>
      <c r="AJ31" s="200">
        <f t="shared" si="27"/>
        <v>49.97</v>
      </c>
      <c r="AK31" s="190">
        <f>AJ31/H31</f>
        <v>111.04</v>
      </c>
      <c r="AL31" s="175">
        <v>186.942</v>
      </c>
      <c r="AM31" s="201">
        <f t="shared" si="28"/>
        <v>183.401</v>
      </c>
      <c r="AN31" s="201">
        <f t="shared" si="5"/>
        <v>3.541</v>
      </c>
      <c r="AO31" s="202">
        <v>100</v>
      </c>
      <c r="AP31" s="202">
        <f t="shared" si="29"/>
        <v>91.15039</v>
      </c>
      <c r="AQ31" s="203">
        <f t="shared" si="6"/>
        <v>8.84961</v>
      </c>
      <c r="AR31" s="204">
        <f t="shared" si="7"/>
        <v>170.398</v>
      </c>
      <c r="AS31" s="204">
        <f t="shared" si="8"/>
        <v>16.544</v>
      </c>
      <c r="AT31" s="205">
        <f t="shared" si="9"/>
        <v>0.03046</v>
      </c>
      <c r="AU31" s="206">
        <f t="shared" si="10"/>
        <v>0.02777</v>
      </c>
      <c r="AV31" s="206">
        <f t="shared" si="11"/>
        <v>0.0027</v>
      </c>
      <c r="AW31" s="193" t="s">
        <v>34</v>
      </c>
      <c r="AX31" s="207"/>
      <c r="AY31" s="199">
        <v>1280.5</v>
      </c>
      <c r="AZ31" s="199">
        <f t="shared" si="33"/>
        <v>234844.98</v>
      </c>
      <c r="BA31" s="199">
        <f t="shared" si="12"/>
        <v>39.01</v>
      </c>
      <c r="BB31" s="201">
        <f t="shared" si="30"/>
        <v>208.668</v>
      </c>
      <c r="BC31" s="201">
        <f t="shared" si="31"/>
        <v>3.568</v>
      </c>
      <c r="BD31" s="201">
        <f t="shared" si="32"/>
        <v>212.236</v>
      </c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</row>
    <row r="32" spans="1:75" s="165" customFormat="1" ht="15.75">
      <c r="A32" s="222">
        <v>24</v>
      </c>
      <c r="B32" s="184" t="s">
        <v>35</v>
      </c>
      <c r="C32" s="185">
        <v>3278</v>
      </c>
      <c r="D32" s="217">
        <v>196</v>
      </c>
      <c r="E32" s="304">
        <f t="shared" si="13"/>
        <v>3474</v>
      </c>
      <c r="F32" s="274">
        <v>429.71</v>
      </c>
      <c r="G32" s="186">
        <f t="shared" si="14"/>
        <v>439.16</v>
      </c>
      <c r="H32" s="187">
        <f t="shared" si="0"/>
        <v>2.15</v>
      </c>
      <c r="I32" s="187">
        <f t="shared" si="15"/>
        <v>437.02</v>
      </c>
      <c r="J32" s="188">
        <v>165</v>
      </c>
      <c r="K32" s="189">
        <v>0.03</v>
      </c>
      <c r="L32" s="190">
        <v>308.2</v>
      </c>
      <c r="M32" s="189">
        <f t="shared" si="16"/>
        <v>3782.2</v>
      </c>
      <c r="N32" s="189">
        <f t="shared" si="17"/>
        <v>9.25</v>
      </c>
      <c r="O32" s="191">
        <f t="shared" si="18"/>
        <v>0.002663</v>
      </c>
      <c r="P32" s="188">
        <v>145</v>
      </c>
      <c r="Q32" s="188">
        <v>157.67</v>
      </c>
      <c r="R32" s="192">
        <f t="shared" si="19"/>
        <v>20</v>
      </c>
      <c r="S32" s="283">
        <v>1.624</v>
      </c>
      <c r="T32" s="186">
        <f t="shared" si="20"/>
        <v>270.62</v>
      </c>
      <c r="U32" s="182">
        <f t="shared" si="21"/>
        <v>13.53</v>
      </c>
      <c r="V32" s="193" t="s">
        <v>35</v>
      </c>
      <c r="W32" s="194">
        <v>15.6</v>
      </c>
      <c r="X32" s="195">
        <f t="shared" si="1"/>
        <v>6817.51</v>
      </c>
      <c r="Y32" s="288">
        <f t="shared" si="22"/>
        <v>25.823</v>
      </c>
      <c r="Z32" s="288">
        <v>0.126</v>
      </c>
      <c r="AA32" s="288">
        <v>25.949</v>
      </c>
      <c r="AB32" s="195">
        <v>1280.5</v>
      </c>
      <c r="AC32" s="187">
        <f t="shared" si="23"/>
        <v>33066.35</v>
      </c>
      <c r="AD32" s="187">
        <f t="shared" si="24"/>
        <v>39883.86</v>
      </c>
      <c r="AE32" s="196">
        <f t="shared" si="25"/>
        <v>91.26</v>
      </c>
      <c r="AF32" s="197">
        <f t="shared" si="3"/>
        <v>91.26</v>
      </c>
      <c r="AG32" s="198">
        <v>1590.78</v>
      </c>
      <c r="AH32" s="199">
        <f t="shared" si="26"/>
        <v>200.44</v>
      </c>
      <c r="AI32" s="199">
        <f t="shared" si="4"/>
        <v>33.54</v>
      </c>
      <c r="AJ32" s="200">
        <f t="shared" si="27"/>
        <v>233.98</v>
      </c>
      <c r="AK32" s="190">
        <f>AJ32/H32</f>
        <v>108.83</v>
      </c>
      <c r="AL32" s="175">
        <v>107.145</v>
      </c>
      <c r="AM32" s="201">
        <f t="shared" si="28"/>
        <v>101.1</v>
      </c>
      <c r="AN32" s="201">
        <f t="shared" si="5"/>
        <v>6.045</v>
      </c>
      <c r="AO32" s="202">
        <v>100</v>
      </c>
      <c r="AP32" s="202">
        <f t="shared" si="29"/>
        <v>91.8513</v>
      </c>
      <c r="AQ32" s="203">
        <f t="shared" si="6"/>
        <v>8.1487</v>
      </c>
      <c r="AR32" s="204">
        <f t="shared" si="7"/>
        <v>98.414</v>
      </c>
      <c r="AS32" s="204">
        <f t="shared" si="8"/>
        <v>8.731</v>
      </c>
      <c r="AT32" s="205">
        <f t="shared" si="9"/>
        <v>0.03084</v>
      </c>
      <c r="AU32" s="206">
        <f t="shared" si="10"/>
        <v>0.02833</v>
      </c>
      <c r="AV32" s="206">
        <f t="shared" si="11"/>
        <v>0.00251</v>
      </c>
      <c r="AW32" s="193" t="s">
        <v>35</v>
      </c>
      <c r="AX32" s="207"/>
      <c r="AY32" s="199">
        <v>1280.5</v>
      </c>
      <c r="AZ32" s="199">
        <f t="shared" si="33"/>
        <v>129458.55</v>
      </c>
      <c r="BA32" s="199">
        <f t="shared" si="12"/>
        <v>39.49</v>
      </c>
      <c r="BB32" s="201">
        <f t="shared" si="30"/>
        <v>126.923</v>
      </c>
      <c r="BC32" s="201">
        <f t="shared" si="31"/>
        <v>6.171</v>
      </c>
      <c r="BD32" s="201">
        <f t="shared" si="32"/>
        <v>133.094</v>
      </c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</row>
    <row r="33" spans="1:75" s="165" customFormat="1" ht="15.75">
      <c r="A33" s="222">
        <v>25</v>
      </c>
      <c r="B33" s="184" t="s">
        <v>36</v>
      </c>
      <c r="C33" s="185">
        <v>3280.3</v>
      </c>
      <c r="D33" s="217">
        <v>243.8</v>
      </c>
      <c r="E33" s="304">
        <f t="shared" si="13"/>
        <v>3524.1</v>
      </c>
      <c r="F33" s="274">
        <v>255.8</v>
      </c>
      <c r="G33" s="186">
        <f t="shared" si="14"/>
        <v>261.43</v>
      </c>
      <c r="H33" s="187">
        <f t="shared" si="0"/>
        <v>7.97</v>
      </c>
      <c r="I33" s="187">
        <f t="shared" si="15"/>
        <v>253.46</v>
      </c>
      <c r="J33" s="188">
        <v>134</v>
      </c>
      <c r="K33" s="189">
        <v>0.03</v>
      </c>
      <c r="L33" s="190">
        <v>298.3</v>
      </c>
      <c r="M33" s="189">
        <f t="shared" si="16"/>
        <v>3822.4</v>
      </c>
      <c r="N33" s="189">
        <f t="shared" si="17"/>
        <v>8.95</v>
      </c>
      <c r="O33" s="191">
        <f t="shared" si="18"/>
        <v>0.00254</v>
      </c>
      <c r="P33" s="188">
        <v>105</v>
      </c>
      <c r="Q33" s="188">
        <v>117.98</v>
      </c>
      <c r="R33" s="192">
        <f t="shared" si="19"/>
        <v>29</v>
      </c>
      <c r="S33" s="283">
        <v>7.347</v>
      </c>
      <c r="T33" s="186">
        <f t="shared" si="20"/>
        <v>127.15</v>
      </c>
      <c r="U33" s="182">
        <f t="shared" si="21"/>
        <v>4.38</v>
      </c>
      <c r="V33" s="193" t="s">
        <v>36</v>
      </c>
      <c r="W33" s="194">
        <v>15.6</v>
      </c>
      <c r="X33" s="195">
        <f t="shared" si="1"/>
        <v>3953.98</v>
      </c>
      <c r="Y33" s="288">
        <f t="shared" si="22"/>
        <v>14.829</v>
      </c>
      <c r="Z33" s="288">
        <f t="shared" si="2"/>
        <v>0.466</v>
      </c>
      <c r="AA33" s="288">
        <v>15.295</v>
      </c>
      <c r="AB33" s="195">
        <v>1280.5</v>
      </c>
      <c r="AC33" s="187">
        <f t="shared" si="23"/>
        <v>18988.53</v>
      </c>
      <c r="AD33" s="187">
        <f t="shared" si="24"/>
        <v>22942.51</v>
      </c>
      <c r="AE33" s="196">
        <f t="shared" si="25"/>
        <v>90.52</v>
      </c>
      <c r="AF33" s="197">
        <f t="shared" si="3"/>
        <v>90.52</v>
      </c>
      <c r="AG33" s="198">
        <v>1590.78</v>
      </c>
      <c r="AH33" s="199">
        <f t="shared" si="26"/>
        <v>741.3</v>
      </c>
      <c r="AI33" s="199">
        <f t="shared" si="4"/>
        <v>124.33</v>
      </c>
      <c r="AJ33" s="200">
        <f t="shared" si="27"/>
        <v>865.63</v>
      </c>
      <c r="AK33" s="190">
        <f>AJ33/H33</f>
        <v>108.61</v>
      </c>
      <c r="AL33" s="175">
        <v>96.604</v>
      </c>
      <c r="AM33" s="201">
        <f t="shared" si="28"/>
        <v>89.921</v>
      </c>
      <c r="AN33" s="201">
        <f t="shared" si="5"/>
        <v>6.683</v>
      </c>
      <c r="AO33" s="202">
        <v>100</v>
      </c>
      <c r="AP33" s="202">
        <f t="shared" si="29"/>
        <v>92.196</v>
      </c>
      <c r="AQ33" s="203">
        <f t="shared" si="6"/>
        <v>7.804</v>
      </c>
      <c r="AR33" s="204">
        <f t="shared" si="7"/>
        <v>89.065</v>
      </c>
      <c r="AS33" s="204">
        <f t="shared" si="8"/>
        <v>7.539</v>
      </c>
      <c r="AT33" s="205">
        <f t="shared" si="9"/>
        <v>0.02741</v>
      </c>
      <c r="AU33" s="206">
        <f t="shared" si="10"/>
        <v>0.02527</v>
      </c>
      <c r="AV33" s="206">
        <f t="shared" si="11"/>
        <v>0.00214</v>
      </c>
      <c r="AW33" s="193" t="s">
        <v>36</v>
      </c>
      <c r="AX33" s="207"/>
      <c r="AY33" s="199">
        <v>1280.5</v>
      </c>
      <c r="AZ33" s="199">
        <f t="shared" si="33"/>
        <v>115143.84</v>
      </c>
      <c r="BA33" s="199">
        <f t="shared" si="12"/>
        <v>35.1</v>
      </c>
      <c r="BB33" s="201">
        <f t="shared" si="30"/>
        <v>104.75</v>
      </c>
      <c r="BC33" s="201">
        <f t="shared" si="31"/>
        <v>7.149</v>
      </c>
      <c r="BD33" s="201">
        <f t="shared" si="32"/>
        <v>111.899</v>
      </c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</row>
    <row r="34" spans="1:75" s="165" customFormat="1" ht="15.75">
      <c r="A34" s="222">
        <v>26</v>
      </c>
      <c r="B34" s="184" t="s">
        <v>37</v>
      </c>
      <c r="C34" s="185">
        <v>3384.5</v>
      </c>
      <c r="D34" s="217">
        <v>143.2</v>
      </c>
      <c r="E34" s="304">
        <f t="shared" si="13"/>
        <v>3527.7</v>
      </c>
      <c r="F34" s="274">
        <v>270.29</v>
      </c>
      <c r="G34" s="186">
        <f t="shared" si="14"/>
        <v>276.24</v>
      </c>
      <c r="H34" s="187">
        <f t="shared" si="0"/>
        <v>0.79</v>
      </c>
      <c r="I34" s="187">
        <f t="shared" si="15"/>
        <v>275.45</v>
      </c>
      <c r="J34" s="188">
        <v>158</v>
      </c>
      <c r="K34" s="189">
        <v>0.03</v>
      </c>
      <c r="L34" s="190">
        <v>300</v>
      </c>
      <c r="M34" s="189">
        <f t="shared" si="16"/>
        <v>3827.7</v>
      </c>
      <c r="N34" s="189">
        <f t="shared" si="17"/>
        <v>9</v>
      </c>
      <c r="O34" s="191">
        <f t="shared" si="18"/>
        <v>0.002551</v>
      </c>
      <c r="P34" s="188">
        <v>122</v>
      </c>
      <c r="Q34" s="188">
        <v>151.38</v>
      </c>
      <c r="R34" s="192">
        <f t="shared" si="19"/>
        <v>36</v>
      </c>
      <c r="S34" s="283">
        <v>0.425</v>
      </c>
      <c r="T34" s="186">
        <f t="shared" si="20"/>
        <v>115.44</v>
      </c>
      <c r="U34" s="182">
        <f t="shared" si="21"/>
        <v>3.21</v>
      </c>
      <c r="V34" s="193" t="s">
        <v>37</v>
      </c>
      <c r="W34" s="194">
        <v>15.6</v>
      </c>
      <c r="X34" s="195">
        <f t="shared" si="1"/>
        <v>4297.02</v>
      </c>
      <c r="Y34" s="288">
        <f t="shared" si="22"/>
        <v>16.053</v>
      </c>
      <c r="Z34" s="288">
        <f t="shared" si="2"/>
        <v>0.046</v>
      </c>
      <c r="AA34" s="288">
        <v>16.099</v>
      </c>
      <c r="AB34" s="195">
        <v>1280.5</v>
      </c>
      <c r="AC34" s="187">
        <f t="shared" si="23"/>
        <v>20555.87</v>
      </c>
      <c r="AD34" s="187">
        <f t="shared" si="24"/>
        <v>24852.89</v>
      </c>
      <c r="AE34" s="196">
        <f t="shared" si="25"/>
        <v>90.23</v>
      </c>
      <c r="AF34" s="197">
        <f t="shared" si="3"/>
        <v>90.23</v>
      </c>
      <c r="AG34" s="198">
        <v>1590.78</v>
      </c>
      <c r="AH34" s="199">
        <f t="shared" si="26"/>
        <v>73.18</v>
      </c>
      <c r="AI34" s="199">
        <f t="shared" si="4"/>
        <v>12.32</v>
      </c>
      <c r="AJ34" s="200">
        <f t="shared" si="27"/>
        <v>85.5</v>
      </c>
      <c r="AK34" s="190">
        <f>AJ34/H34</f>
        <v>108.23</v>
      </c>
      <c r="AL34" s="175">
        <v>104.8</v>
      </c>
      <c r="AM34" s="201">
        <f t="shared" si="28"/>
        <v>100.546</v>
      </c>
      <c r="AN34" s="201">
        <f t="shared" si="5"/>
        <v>4.254</v>
      </c>
      <c r="AO34" s="202">
        <v>100</v>
      </c>
      <c r="AP34" s="202">
        <f t="shared" si="29"/>
        <v>92.1624</v>
      </c>
      <c r="AQ34" s="203">
        <f t="shared" si="6"/>
        <v>7.8376</v>
      </c>
      <c r="AR34" s="204">
        <f t="shared" si="7"/>
        <v>96.586</v>
      </c>
      <c r="AS34" s="204">
        <f t="shared" si="8"/>
        <v>8.214</v>
      </c>
      <c r="AT34" s="205">
        <f t="shared" si="9"/>
        <v>0.02971</v>
      </c>
      <c r="AU34" s="206">
        <f t="shared" si="10"/>
        <v>0.02738</v>
      </c>
      <c r="AV34" s="206">
        <f t="shared" si="11"/>
        <v>0.00233</v>
      </c>
      <c r="AW34" s="193" t="s">
        <v>37</v>
      </c>
      <c r="AX34" s="207"/>
      <c r="AY34" s="199">
        <v>1280.5</v>
      </c>
      <c r="AZ34" s="199">
        <f t="shared" si="33"/>
        <v>128749.15</v>
      </c>
      <c r="BA34" s="199">
        <f t="shared" si="12"/>
        <v>38.04</v>
      </c>
      <c r="BB34" s="201">
        <f t="shared" si="30"/>
        <v>116.599</v>
      </c>
      <c r="BC34" s="201">
        <f t="shared" si="31"/>
        <v>4.3</v>
      </c>
      <c r="BD34" s="201">
        <f t="shared" si="32"/>
        <v>120.899</v>
      </c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</row>
    <row r="35" spans="1:75" s="165" customFormat="1" ht="15.75">
      <c r="A35" s="222">
        <v>27</v>
      </c>
      <c r="B35" s="184" t="s">
        <v>38</v>
      </c>
      <c r="C35" s="310">
        <v>3588</v>
      </c>
      <c r="D35" s="217"/>
      <c r="E35" s="304">
        <f t="shared" si="13"/>
        <v>3588</v>
      </c>
      <c r="F35" s="274">
        <v>370.73</v>
      </c>
      <c r="G35" s="186">
        <f t="shared" si="14"/>
        <v>378.89</v>
      </c>
      <c r="H35" s="187">
        <f t="shared" si="0"/>
        <v>0</v>
      </c>
      <c r="I35" s="187">
        <f t="shared" si="15"/>
        <v>378.89</v>
      </c>
      <c r="J35" s="188">
        <v>145</v>
      </c>
      <c r="K35" s="189">
        <v>0.03</v>
      </c>
      <c r="L35" s="190">
        <v>319.6</v>
      </c>
      <c r="M35" s="189">
        <f t="shared" si="16"/>
        <v>3907.6</v>
      </c>
      <c r="N35" s="189">
        <f t="shared" si="17"/>
        <v>9.59</v>
      </c>
      <c r="O35" s="191">
        <f t="shared" si="18"/>
        <v>0.002673</v>
      </c>
      <c r="P35" s="188">
        <v>109</v>
      </c>
      <c r="Q35" s="188">
        <v>171.55</v>
      </c>
      <c r="R35" s="192">
        <f t="shared" si="19"/>
        <v>36</v>
      </c>
      <c r="S35" s="283"/>
      <c r="T35" s="186">
        <f t="shared" si="20"/>
        <v>197.75</v>
      </c>
      <c r="U35" s="182">
        <f t="shared" si="21"/>
        <v>5.49</v>
      </c>
      <c r="V35" s="193" t="s">
        <v>38</v>
      </c>
      <c r="W35" s="194">
        <v>15.6</v>
      </c>
      <c r="X35" s="195">
        <f t="shared" si="1"/>
        <v>5910.68</v>
      </c>
      <c r="Y35" s="288">
        <f t="shared" si="22"/>
        <v>22.397</v>
      </c>
      <c r="Z35" s="288">
        <f t="shared" si="2"/>
        <v>0</v>
      </c>
      <c r="AA35" s="288">
        <v>22.397</v>
      </c>
      <c r="AB35" s="195">
        <v>1280.5</v>
      </c>
      <c r="AC35" s="187">
        <f t="shared" si="23"/>
        <v>28679.36</v>
      </c>
      <c r="AD35" s="187">
        <f t="shared" si="24"/>
        <v>34590.04</v>
      </c>
      <c r="AE35" s="196">
        <f t="shared" si="25"/>
        <v>91.29</v>
      </c>
      <c r="AF35" s="197">
        <f t="shared" si="3"/>
        <v>91.29</v>
      </c>
      <c r="AG35" s="198">
        <v>1590.78</v>
      </c>
      <c r="AH35" s="199">
        <f t="shared" si="26"/>
        <v>0</v>
      </c>
      <c r="AI35" s="199">
        <f t="shared" si="4"/>
        <v>0</v>
      </c>
      <c r="AJ35" s="200">
        <f t="shared" si="27"/>
        <v>0</v>
      </c>
      <c r="AK35" s="190"/>
      <c r="AL35" s="175">
        <v>94.13</v>
      </c>
      <c r="AM35" s="201">
        <f t="shared" si="28"/>
        <v>94.13</v>
      </c>
      <c r="AN35" s="201">
        <f t="shared" si="5"/>
        <v>0</v>
      </c>
      <c r="AO35" s="202">
        <v>100</v>
      </c>
      <c r="AP35" s="202">
        <f t="shared" si="29"/>
        <v>91.82107</v>
      </c>
      <c r="AQ35" s="203">
        <f t="shared" si="6"/>
        <v>8.17893</v>
      </c>
      <c r="AR35" s="204">
        <f t="shared" si="7"/>
        <v>86.431</v>
      </c>
      <c r="AS35" s="204">
        <f t="shared" si="8"/>
        <v>7.699</v>
      </c>
      <c r="AT35" s="205">
        <f t="shared" si="9"/>
        <v>0.02623</v>
      </c>
      <c r="AU35" s="206">
        <f t="shared" si="10"/>
        <v>0.02409</v>
      </c>
      <c r="AV35" s="206">
        <f t="shared" si="11"/>
        <v>0.00215</v>
      </c>
      <c r="AW35" s="193" t="s">
        <v>38</v>
      </c>
      <c r="AX35" s="207"/>
      <c r="AY35" s="199">
        <v>1280.5</v>
      </c>
      <c r="AZ35" s="199">
        <f t="shared" si="33"/>
        <v>120533.47</v>
      </c>
      <c r="BA35" s="199">
        <f t="shared" si="12"/>
        <v>33.59</v>
      </c>
      <c r="BB35" s="201">
        <f t="shared" si="30"/>
        <v>116.527</v>
      </c>
      <c r="BC35" s="201">
        <f t="shared" si="31"/>
        <v>0</v>
      </c>
      <c r="BD35" s="201">
        <f t="shared" si="32"/>
        <v>116.527</v>
      </c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</row>
    <row r="36" spans="1:75" s="165" customFormat="1" ht="15" customHeight="1">
      <c r="A36" s="222">
        <v>28</v>
      </c>
      <c r="B36" s="184" t="s">
        <v>39</v>
      </c>
      <c r="C36" s="185">
        <v>3578.5</v>
      </c>
      <c r="D36" s="217"/>
      <c r="E36" s="304">
        <f t="shared" si="13"/>
        <v>3578.5</v>
      </c>
      <c r="F36" s="274">
        <v>448.03</v>
      </c>
      <c r="G36" s="186">
        <f t="shared" si="14"/>
        <v>457.89</v>
      </c>
      <c r="H36" s="187">
        <f t="shared" si="0"/>
        <v>0</v>
      </c>
      <c r="I36" s="187">
        <f t="shared" si="15"/>
        <v>457.89</v>
      </c>
      <c r="J36" s="188">
        <v>152</v>
      </c>
      <c r="K36" s="189">
        <v>0.03</v>
      </c>
      <c r="L36" s="190">
        <v>296.2</v>
      </c>
      <c r="M36" s="189">
        <f t="shared" si="16"/>
        <v>3874.7</v>
      </c>
      <c r="N36" s="189">
        <f t="shared" si="17"/>
        <v>8.89</v>
      </c>
      <c r="O36" s="191">
        <f t="shared" si="18"/>
        <v>0.002484</v>
      </c>
      <c r="P36" s="188">
        <v>121</v>
      </c>
      <c r="Q36" s="188">
        <v>141.39</v>
      </c>
      <c r="R36" s="192">
        <f t="shared" si="19"/>
        <v>31</v>
      </c>
      <c r="S36" s="283"/>
      <c r="T36" s="186">
        <f t="shared" si="20"/>
        <v>307.61</v>
      </c>
      <c r="U36" s="182">
        <f t="shared" si="21"/>
        <v>9.92</v>
      </c>
      <c r="V36" s="193" t="s">
        <v>39</v>
      </c>
      <c r="W36" s="194">
        <v>15.6</v>
      </c>
      <c r="X36" s="195">
        <f t="shared" si="1"/>
        <v>7143.08</v>
      </c>
      <c r="Y36" s="288">
        <f t="shared" si="22"/>
        <v>30.558</v>
      </c>
      <c r="Z36" s="288">
        <f t="shared" si="2"/>
        <v>0</v>
      </c>
      <c r="AA36" s="288">
        <v>30.558</v>
      </c>
      <c r="AB36" s="195">
        <v>1280.5</v>
      </c>
      <c r="AC36" s="187">
        <f t="shared" si="23"/>
        <v>39129.52</v>
      </c>
      <c r="AD36" s="187">
        <f t="shared" si="24"/>
        <v>46272.6</v>
      </c>
      <c r="AE36" s="196">
        <f t="shared" si="25"/>
        <v>101.06</v>
      </c>
      <c r="AF36" s="197">
        <f t="shared" si="3"/>
        <v>101.06</v>
      </c>
      <c r="AG36" s="198">
        <v>1590.78</v>
      </c>
      <c r="AH36" s="199">
        <f t="shared" si="26"/>
        <v>0</v>
      </c>
      <c r="AI36" s="199">
        <f t="shared" si="4"/>
        <v>0</v>
      </c>
      <c r="AJ36" s="200">
        <f t="shared" si="27"/>
        <v>0</v>
      </c>
      <c r="AK36" s="190"/>
      <c r="AL36" s="175">
        <v>108.878</v>
      </c>
      <c r="AM36" s="201">
        <f t="shared" si="28"/>
        <v>108.878</v>
      </c>
      <c r="AN36" s="201">
        <f t="shared" si="5"/>
        <v>0</v>
      </c>
      <c r="AO36" s="202">
        <v>100</v>
      </c>
      <c r="AP36" s="202">
        <f t="shared" si="29"/>
        <v>92.35554</v>
      </c>
      <c r="AQ36" s="203">
        <f t="shared" si="6"/>
        <v>7.64446</v>
      </c>
      <c r="AR36" s="204">
        <f t="shared" si="7"/>
        <v>100.555</v>
      </c>
      <c r="AS36" s="204">
        <f t="shared" si="8"/>
        <v>8.323</v>
      </c>
      <c r="AT36" s="205">
        <f t="shared" si="9"/>
        <v>0.03043</v>
      </c>
      <c r="AU36" s="206">
        <f t="shared" si="10"/>
        <v>0.0281</v>
      </c>
      <c r="AV36" s="206">
        <f t="shared" si="11"/>
        <v>0.00233</v>
      </c>
      <c r="AW36" s="193" t="s">
        <v>39</v>
      </c>
      <c r="AX36" s="207"/>
      <c r="AY36" s="199">
        <v>1280.5</v>
      </c>
      <c r="AZ36" s="199">
        <f t="shared" si="33"/>
        <v>139418.28</v>
      </c>
      <c r="BA36" s="199">
        <f t="shared" si="12"/>
        <v>38.96</v>
      </c>
      <c r="BB36" s="201">
        <f t="shared" si="30"/>
        <v>139.436</v>
      </c>
      <c r="BC36" s="201">
        <f t="shared" si="31"/>
        <v>0</v>
      </c>
      <c r="BD36" s="201">
        <f t="shared" si="32"/>
        <v>139.436</v>
      </c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</row>
    <row r="37" spans="1:75" s="165" customFormat="1" ht="15.75">
      <c r="A37" s="222">
        <v>29</v>
      </c>
      <c r="B37" s="184" t="s">
        <v>40</v>
      </c>
      <c r="C37" s="185">
        <v>4473.7</v>
      </c>
      <c r="D37" s="217"/>
      <c r="E37" s="304">
        <f t="shared" si="13"/>
        <v>4473.7</v>
      </c>
      <c r="F37" s="274">
        <v>213.94</v>
      </c>
      <c r="G37" s="186">
        <f t="shared" si="14"/>
        <v>218.65</v>
      </c>
      <c r="H37" s="187">
        <f t="shared" si="0"/>
        <v>0</v>
      </c>
      <c r="I37" s="187">
        <f t="shared" si="15"/>
        <v>218.65</v>
      </c>
      <c r="J37" s="188">
        <v>205</v>
      </c>
      <c r="K37" s="189">
        <v>0.03</v>
      </c>
      <c r="L37" s="190">
        <v>423.6</v>
      </c>
      <c r="M37" s="189">
        <f t="shared" si="16"/>
        <v>4897.3</v>
      </c>
      <c r="N37" s="189">
        <v>12.71</v>
      </c>
      <c r="O37" s="191">
        <f t="shared" si="18"/>
        <v>0.002841</v>
      </c>
      <c r="P37" s="188">
        <v>149</v>
      </c>
      <c r="Q37" s="188">
        <v>146.26</v>
      </c>
      <c r="R37" s="192">
        <f t="shared" si="19"/>
        <v>56</v>
      </c>
      <c r="S37" s="283"/>
      <c r="T37" s="186">
        <f t="shared" si="20"/>
        <v>59.68</v>
      </c>
      <c r="U37" s="182">
        <f>T37/R37</f>
        <v>1.07</v>
      </c>
      <c r="V37" s="193" t="s">
        <v>40</v>
      </c>
      <c r="W37" s="194">
        <v>15.6</v>
      </c>
      <c r="X37" s="195">
        <f t="shared" si="1"/>
        <v>3410.94</v>
      </c>
      <c r="Y37" s="288">
        <f t="shared" si="22"/>
        <v>12.925</v>
      </c>
      <c r="Z37" s="288">
        <f t="shared" si="2"/>
        <v>0</v>
      </c>
      <c r="AA37" s="288">
        <v>12.925</v>
      </c>
      <c r="AB37" s="195">
        <v>1280.5</v>
      </c>
      <c r="AC37" s="187">
        <f t="shared" si="23"/>
        <v>16550.46</v>
      </c>
      <c r="AD37" s="187">
        <f t="shared" si="24"/>
        <v>19961.4</v>
      </c>
      <c r="AE37" s="196">
        <f t="shared" si="25"/>
        <v>91.29</v>
      </c>
      <c r="AF37" s="197">
        <f t="shared" si="3"/>
        <v>91.29</v>
      </c>
      <c r="AG37" s="198">
        <v>1590.78</v>
      </c>
      <c r="AH37" s="199">
        <f t="shared" si="26"/>
        <v>0</v>
      </c>
      <c r="AI37" s="199">
        <f t="shared" si="4"/>
        <v>0</v>
      </c>
      <c r="AJ37" s="200">
        <f t="shared" si="27"/>
        <v>0</v>
      </c>
      <c r="AK37" s="190"/>
      <c r="AL37" s="175">
        <v>150.245</v>
      </c>
      <c r="AM37" s="201">
        <f t="shared" si="28"/>
        <v>150.245</v>
      </c>
      <c r="AN37" s="201">
        <f t="shared" si="5"/>
        <v>0</v>
      </c>
      <c r="AO37" s="202">
        <v>100</v>
      </c>
      <c r="AP37" s="202">
        <f t="shared" si="29"/>
        <v>91.35034</v>
      </c>
      <c r="AQ37" s="203">
        <f t="shared" si="6"/>
        <v>8.64966</v>
      </c>
      <c r="AR37" s="204">
        <f t="shared" si="7"/>
        <v>137.249</v>
      </c>
      <c r="AS37" s="204">
        <f t="shared" si="8"/>
        <v>12.996</v>
      </c>
      <c r="AT37" s="205">
        <f t="shared" si="9"/>
        <v>0.03358</v>
      </c>
      <c r="AU37" s="206">
        <f t="shared" si="10"/>
        <v>0.03068</v>
      </c>
      <c r="AV37" s="206">
        <f t="shared" si="11"/>
        <v>0.0029</v>
      </c>
      <c r="AW37" s="193" t="s">
        <v>40</v>
      </c>
      <c r="AX37" s="207"/>
      <c r="AY37" s="199">
        <v>1280.5</v>
      </c>
      <c r="AZ37" s="199">
        <f t="shared" si="33"/>
        <v>192388.72</v>
      </c>
      <c r="BA37" s="199">
        <f t="shared" si="12"/>
        <v>43</v>
      </c>
      <c r="BB37" s="201">
        <f t="shared" si="30"/>
        <v>163.17</v>
      </c>
      <c r="BC37" s="201">
        <f t="shared" si="31"/>
        <v>0</v>
      </c>
      <c r="BD37" s="201">
        <f t="shared" si="32"/>
        <v>163.17</v>
      </c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</row>
    <row r="38" spans="1:75" s="165" customFormat="1" ht="15.75">
      <c r="A38" s="222">
        <v>30</v>
      </c>
      <c r="B38" s="184" t="s">
        <v>42</v>
      </c>
      <c r="C38" s="304">
        <v>5492.7</v>
      </c>
      <c r="D38" s="217"/>
      <c r="E38" s="304">
        <f t="shared" si="13"/>
        <v>5492.7</v>
      </c>
      <c r="F38" s="274">
        <v>431.1</v>
      </c>
      <c r="G38" s="186">
        <f t="shared" si="14"/>
        <v>440.58</v>
      </c>
      <c r="H38" s="187">
        <f t="shared" si="0"/>
        <v>0</v>
      </c>
      <c r="I38" s="187">
        <f t="shared" si="15"/>
        <v>440.58</v>
      </c>
      <c r="J38" s="312">
        <v>212</v>
      </c>
      <c r="K38" s="189">
        <v>0.03</v>
      </c>
      <c r="L38" s="190">
        <v>759</v>
      </c>
      <c r="M38" s="189">
        <f t="shared" si="16"/>
        <v>6251.7</v>
      </c>
      <c r="N38" s="189">
        <f t="shared" si="17"/>
        <v>22.77</v>
      </c>
      <c r="O38" s="191">
        <f t="shared" si="18"/>
        <v>0.004146</v>
      </c>
      <c r="P38" s="313">
        <v>161</v>
      </c>
      <c r="Q38" s="175">
        <v>217.24</v>
      </c>
      <c r="R38" s="192">
        <f t="shared" si="19"/>
        <v>51</v>
      </c>
      <c r="S38" s="283"/>
      <c r="T38" s="186">
        <f t="shared" si="20"/>
        <v>200.57</v>
      </c>
      <c r="U38" s="182">
        <f t="shared" si="21"/>
        <v>3.93</v>
      </c>
      <c r="V38" s="193" t="s">
        <v>42</v>
      </c>
      <c r="W38" s="194">
        <v>15.6</v>
      </c>
      <c r="X38" s="195">
        <f t="shared" si="1"/>
        <v>6873.05</v>
      </c>
      <c r="Y38" s="288">
        <f t="shared" si="22"/>
        <v>26.223</v>
      </c>
      <c r="Z38" s="288">
        <f t="shared" si="2"/>
        <v>0</v>
      </c>
      <c r="AA38" s="288">
        <v>26.223</v>
      </c>
      <c r="AB38" s="195">
        <v>1280.5</v>
      </c>
      <c r="AC38" s="187">
        <f t="shared" si="23"/>
        <v>33578.55</v>
      </c>
      <c r="AD38" s="187">
        <f t="shared" si="24"/>
        <v>40451.6</v>
      </c>
      <c r="AE38" s="196">
        <f t="shared" si="25"/>
        <v>91.81</v>
      </c>
      <c r="AF38" s="197">
        <f t="shared" si="3"/>
        <v>91.81</v>
      </c>
      <c r="AG38" s="198">
        <v>1590.78</v>
      </c>
      <c r="AH38" s="199">
        <f t="shared" si="26"/>
        <v>0</v>
      </c>
      <c r="AI38" s="199">
        <f t="shared" si="4"/>
        <v>0</v>
      </c>
      <c r="AJ38" s="200">
        <f t="shared" si="27"/>
        <v>0</v>
      </c>
      <c r="AK38" s="190"/>
      <c r="AL38" s="201">
        <v>180.148</v>
      </c>
      <c r="AM38" s="201">
        <f t="shared" si="28"/>
        <v>180.148</v>
      </c>
      <c r="AN38" s="201">
        <f t="shared" si="5"/>
        <v>0</v>
      </c>
      <c r="AO38" s="202">
        <v>100</v>
      </c>
      <c r="AP38" s="202">
        <f t="shared" si="29"/>
        <v>87.8593</v>
      </c>
      <c r="AQ38" s="203">
        <f t="shared" si="6"/>
        <v>12.1407</v>
      </c>
      <c r="AR38" s="204">
        <f t="shared" si="7"/>
        <v>158.277</v>
      </c>
      <c r="AS38" s="204">
        <f t="shared" si="8"/>
        <v>21.871</v>
      </c>
      <c r="AT38" s="205">
        <f t="shared" si="9"/>
        <v>0.0328</v>
      </c>
      <c r="AU38" s="206">
        <f t="shared" si="10"/>
        <v>0.02882</v>
      </c>
      <c r="AV38" s="206">
        <f t="shared" si="11"/>
        <v>0.00398</v>
      </c>
      <c r="AW38" s="193" t="s">
        <v>42</v>
      </c>
      <c r="AX38" s="207"/>
      <c r="AY38" s="199">
        <v>1280.5</v>
      </c>
      <c r="AZ38" s="199">
        <f t="shared" si="33"/>
        <v>230679.51</v>
      </c>
      <c r="BA38" s="199">
        <f t="shared" si="12"/>
        <v>42</v>
      </c>
      <c r="BB38" s="201">
        <f t="shared" si="30"/>
        <v>206.371</v>
      </c>
      <c r="BC38" s="201">
        <f t="shared" si="31"/>
        <v>0</v>
      </c>
      <c r="BD38" s="201">
        <f t="shared" si="32"/>
        <v>206.371</v>
      </c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</row>
    <row r="39" spans="1:75" s="165" customFormat="1" ht="15.75">
      <c r="A39" s="222">
        <v>31</v>
      </c>
      <c r="B39" s="184" t="s">
        <v>43</v>
      </c>
      <c r="C39" s="185">
        <v>3226.1</v>
      </c>
      <c r="D39" s="217"/>
      <c r="E39" s="304">
        <f t="shared" si="13"/>
        <v>3226.1</v>
      </c>
      <c r="F39" s="274">
        <v>266.59</v>
      </c>
      <c r="G39" s="186">
        <f t="shared" si="14"/>
        <v>272.45</v>
      </c>
      <c r="H39" s="187">
        <f t="shared" si="0"/>
        <v>0</v>
      </c>
      <c r="I39" s="187">
        <f t="shared" si="15"/>
        <v>272.45</v>
      </c>
      <c r="J39" s="188">
        <v>138</v>
      </c>
      <c r="K39" s="189">
        <v>0.03</v>
      </c>
      <c r="L39" s="190">
        <v>454.9</v>
      </c>
      <c r="M39" s="189">
        <f t="shared" si="16"/>
        <v>3681</v>
      </c>
      <c r="N39" s="189">
        <f t="shared" si="17"/>
        <v>13.65</v>
      </c>
      <c r="O39" s="191">
        <f t="shared" si="18"/>
        <v>0.004231</v>
      </c>
      <c r="P39" s="188">
        <v>127</v>
      </c>
      <c r="Q39" s="188">
        <v>180.72</v>
      </c>
      <c r="R39" s="192">
        <f t="shared" si="19"/>
        <v>11</v>
      </c>
      <c r="S39" s="283"/>
      <c r="T39" s="186">
        <f t="shared" si="20"/>
        <v>78.08</v>
      </c>
      <c r="U39" s="182">
        <f t="shared" si="21"/>
        <v>7.1</v>
      </c>
      <c r="V39" s="193" t="s">
        <v>43</v>
      </c>
      <c r="W39" s="194">
        <v>15.6</v>
      </c>
      <c r="X39" s="195">
        <f t="shared" si="1"/>
        <v>4250.22</v>
      </c>
      <c r="Y39" s="288">
        <f t="shared" si="22"/>
        <v>16.093</v>
      </c>
      <c r="Z39" s="288">
        <f t="shared" si="2"/>
        <v>0</v>
      </c>
      <c r="AA39" s="288">
        <v>16.093</v>
      </c>
      <c r="AB39" s="195">
        <v>1280.5</v>
      </c>
      <c r="AC39" s="187">
        <f t="shared" si="23"/>
        <v>20607.09</v>
      </c>
      <c r="AD39" s="187">
        <f t="shared" si="24"/>
        <v>24857.31</v>
      </c>
      <c r="AE39" s="196">
        <f t="shared" si="25"/>
        <v>91.24</v>
      </c>
      <c r="AF39" s="197">
        <f t="shared" si="3"/>
        <v>91.24</v>
      </c>
      <c r="AG39" s="198">
        <v>1590.78</v>
      </c>
      <c r="AH39" s="199">
        <f t="shared" si="26"/>
        <v>0</v>
      </c>
      <c r="AI39" s="199">
        <f t="shared" si="4"/>
        <v>0</v>
      </c>
      <c r="AJ39" s="200">
        <f t="shared" si="27"/>
        <v>0</v>
      </c>
      <c r="AK39" s="190"/>
      <c r="AL39" s="175">
        <v>105.163</v>
      </c>
      <c r="AM39" s="201">
        <f t="shared" si="28"/>
        <v>105.163</v>
      </c>
      <c r="AN39" s="201">
        <f t="shared" si="5"/>
        <v>0</v>
      </c>
      <c r="AO39" s="202">
        <v>100</v>
      </c>
      <c r="AP39" s="202">
        <f t="shared" si="29"/>
        <v>87.64195</v>
      </c>
      <c r="AQ39" s="203">
        <f t="shared" si="6"/>
        <v>12.35805</v>
      </c>
      <c r="AR39" s="204">
        <f t="shared" si="7"/>
        <v>92.167</v>
      </c>
      <c r="AS39" s="204">
        <f t="shared" si="8"/>
        <v>12.996</v>
      </c>
      <c r="AT39" s="205">
        <f t="shared" si="9"/>
        <v>0.0326</v>
      </c>
      <c r="AU39" s="206">
        <f t="shared" si="10"/>
        <v>0.02857</v>
      </c>
      <c r="AV39" s="206">
        <f t="shared" si="11"/>
        <v>0.00403</v>
      </c>
      <c r="AW39" s="193" t="s">
        <v>43</v>
      </c>
      <c r="AX39" s="207"/>
      <c r="AY39" s="199">
        <v>1280.5</v>
      </c>
      <c r="AZ39" s="199">
        <f t="shared" si="33"/>
        <v>134661.22</v>
      </c>
      <c r="BA39" s="199">
        <f t="shared" si="12"/>
        <v>41.74</v>
      </c>
      <c r="BB39" s="201">
        <f t="shared" si="30"/>
        <v>121.256</v>
      </c>
      <c r="BC39" s="201">
        <f t="shared" si="31"/>
        <v>0</v>
      </c>
      <c r="BD39" s="201">
        <f t="shared" si="32"/>
        <v>121.256</v>
      </c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</row>
    <row r="40" spans="1:75" s="165" customFormat="1" ht="15.75">
      <c r="A40" s="222">
        <v>32</v>
      </c>
      <c r="B40" s="184" t="s">
        <v>44</v>
      </c>
      <c r="C40" s="185">
        <v>3271.4</v>
      </c>
      <c r="D40" s="217">
        <v>13.5</v>
      </c>
      <c r="E40" s="304">
        <f t="shared" si="13"/>
        <v>3284.9</v>
      </c>
      <c r="F40" s="274">
        <v>252.81</v>
      </c>
      <c r="G40" s="186">
        <f t="shared" si="14"/>
        <v>258.37</v>
      </c>
      <c r="H40" s="187">
        <f t="shared" si="0"/>
        <v>0.23</v>
      </c>
      <c r="I40" s="187">
        <f t="shared" si="15"/>
        <v>258.14</v>
      </c>
      <c r="J40" s="188">
        <v>131</v>
      </c>
      <c r="K40" s="189">
        <v>0.03</v>
      </c>
      <c r="L40" s="190">
        <v>382.1</v>
      </c>
      <c r="M40" s="189">
        <f t="shared" si="16"/>
        <v>3667</v>
      </c>
      <c r="N40" s="189">
        <f t="shared" si="17"/>
        <v>11.46</v>
      </c>
      <c r="O40" s="191">
        <f t="shared" si="18"/>
        <v>0.003489</v>
      </c>
      <c r="P40" s="188">
        <v>107</v>
      </c>
      <c r="Q40" s="188">
        <v>118</v>
      </c>
      <c r="R40" s="192">
        <f t="shared" si="19"/>
        <v>24</v>
      </c>
      <c r="S40" s="283">
        <v>0.183</v>
      </c>
      <c r="T40" s="186">
        <f>G40-Q40-S40-N40</f>
        <v>128.73</v>
      </c>
      <c r="U40" s="182">
        <f t="shared" si="21"/>
        <v>5.36</v>
      </c>
      <c r="V40" s="193" t="s">
        <v>44</v>
      </c>
      <c r="W40" s="194">
        <v>15.6</v>
      </c>
      <c r="X40" s="195">
        <f t="shared" si="1"/>
        <v>4026.98</v>
      </c>
      <c r="Y40" s="288">
        <f t="shared" si="22"/>
        <v>15.275</v>
      </c>
      <c r="Z40" s="288">
        <f t="shared" si="2"/>
        <v>0.014</v>
      </c>
      <c r="AA40" s="288">
        <v>15.289</v>
      </c>
      <c r="AB40" s="195">
        <v>1280.5</v>
      </c>
      <c r="AC40" s="187">
        <f t="shared" si="23"/>
        <v>19559.64</v>
      </c>
      <c r="AD40" s="187">
        <f t="shared" si="24"/>
        <v>23586.62</v>
      </c>
      <c r="AE40" s="196">
        <f t="shared" si="25"/>
        <v>91.37</v>
      </c>
      <c r="AF40" s="197">
        <f t="shared" si="3"/>
        <v>91.37</v>
      </c>
      <c r="AG40" s="198">
        <v>1590.78</v>
      </c>
      <c r="AH40" s="199">
        <f t="shared" si="26"/>
        <v>22.27</v>
      </c>
      <c r="AI40" s="199">
        <f t="shared" si="4"/>
        <v>3.59</v>
      </c>
      <c r="AJ40" s="200">
        <f t="shared" si="27"/>
        <v>25.86</v>
      </c>
      <c r="AK40" s="190">
        <f>AJ40/H40</f>
        <v>112.43</v>
      </c>
      <c r="AL40" s="175">
        <v>111.993</v>
      </c>
      <c r="AM40" s="201">
        <f t="shared" si="28"/>
        <v>111.533</v>
      </c>
      <c r="AN40" s="201">
        <f t="shared" si="5"/>
        <v>0.46</v>
      </c>
      <c r="AO40" s="202">
        <v>100</v>
      </c>
      <c r="AP40" s="202">
        <f t="shared" si="29"/>
        <v>89.58004</v>
      </c>
      <c r="AQ40" s="203">
        <f t="shared" si="6"/>
        <v>10.41996</v>
      </c>
      <c r="AR40" s="204">
        <f t="shared" si="7"/>
        <v>100.323</v>
      </c>
      <c r="AS40" s="204">
        <f t="shared" si="8"/>
        <v>11.67</v>
      </c>
      <c r="AT40" s="205">
        <f t="shared" si="9"/>
        <v>0.03409</v>
      </c>
      <c r="AU40" s="206">
        <f t="shared" si="10"/>
        <v>0.03054</v>
      </c>
      <c r="AV40" s="206">
        <f t="shared" si="11"/>
        <v>0.00355</v>
      </c>
      <c r="AW40" s="193" t="s">
        <v>44</v>
      </c>
      <c r="AX40" s="207"/>
      <c r="AY40" s="199">
        <v>1280.5</v>
      </c>
      <c r="AZ40" s="199">
        <f t="shared" si="33"/>
        <v>142818.01</v>
      </c>
      <c r="BA40" s="199">
        <f t="shared" si="12"/>
        <v>43.66</v>
      </c>
      <c r="BB40" s="201">
        <f t="shared" si="30"/>
        <v>126.808</v>
      </c>
      <c r="BC40" s="201">
        <f t="shared" si="31"/>
        <v>0.474</v>
      </c>
      <c r="BD40" s="201">
        <f t="shared" si="32"/>
        <v>127.282</v>
      </c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</row>
    <row r="41" spans="1:75" s="165" customFormat="1" ht="15.75">
      <c r="A41" s="222">
        <v>33</v>
      </c>
      <c r="B41" s="184" t="s">
        <v>45</v>
      </c>
      <c r="C41" s="185">
        <v>3238.3</v>
      </c>
      <c r="D41" s="217">
        <v>18.8</v>
      </c>
      <c r="E41" s="304">
        <f t="shared" si="13"/>
        <v>3257.1</v>
      </c>
      <c r="F41" s="274">
        <v>355.5</v>
      </c>
      <c r="G41" s="186">
        <f t="shared" si="14"/>
        <v>363.32</v>
      </c>
      <c r="H41" s="187">
        <f t="shared" si="0"/>
        <v>0.26</v>
      </c>
      <c r="I41" s="187">
        <f t="shared" si="15"/>
        <v>242.78</v>
      </c>
      <c r="J41" s="188">
        <v>122</v>
      </c>
      <c r="K41" s="189">
        <v>0.03</v>
      </c>
      <c r="L41" s="190">
        <v>448.7</v>
      </c>
      <c r="M41" s="189">
        <f t="shared" si="16"/>
        <v>3705.8</v>
      </c>
      <c r="N41" s="189">
        <f t="shared" si="17"/>
        <v>13.46</v>
      </c>
      <c r="O41" s="191">
        <f t="shared" si="18"/>
        <v>0.004133</v>
      </c>
      <c r="P41" s="188">
        <v>116</v>
      </c>
      <c r="Q41" s="188">
        <v>205.88</v>
      </c>
      <c r="R41" s="192">
        <f t="shared" si="19"/>
        <v>6</v>
      </c>
      <c r="S41" s="283">
        <v>0.183</v>
      </c>
      <c r="T41" s="186">
        <v>23.52</v>
      </c>
      <c r="U41" s="182">
        <f t="shared" si="21"/>
        <v>3.92</v>
      </c>
      <c r="V41" s="193" t="s">
        <v>45</v>
      </c>
      <c r="W41" s="194">
        <v>15.6</v>
      </c>
      <c r="X41" s="195">
        <f t="shared" si="1"/>
        <v>3787.37</v>
      </c>
      <c r="Y41" s="288">
        <f t="shared" si="22"/>
        <v>14.358</v>
      </c>
      <c r="Z41" s="288">
        <f t="shared" si="2"/>
        <v>0.015</v>
      </c>
      <c r="AA41" s="288">
        <v>21.486</v>
      </c>
      <c r="AB41" s="195">
        <v>1280.5</v>
      </c>
      <c r="AC41" s="187">
        <f t="shared" si="23"/>
        <v>18385.42</v>
      </c>
      <c r="AD41" s="187">
        <f t="shared" si="24"/>
        <v>22172.79</v>
      </c>
      <c r="AE41" s="196">
        <f t="shared" si="25"/>
        <v>91.33</v>
      </c>
      <c r="AF41" s="197">
        <f t="shared" si="3"/>
        <v>91.33</v>
      </c>
      <c r="AG41" s="198">
        <v>1590.78</v>
      </c>
      <c r="AH41" s="199">
        <f t="shared" si="26"/>
        <v>23.86</v>
      </c>
      <c r="AI41" s="199">
        <f t="shared" si="4"/>
        <v>4.06</v>
      </c>
      <c r="AJ41" s="200">
        <f t="shared" si="27"/>
        <v>27.92</v>
      </c>
      <c r="AK41" s="190">
        <f>AJ41/H41</f>
        <v>107.38</v>
      </c>
      <c r="AL41" s="175">
        <v>117.465</v>
      </c>
      <c r="AM41" s="201">
        <f t="shared" si="28"/>
        <v>116.787</v>
      </c>
      <c r="AN41" s="201">
        <f t="shared" si="5"/>
        <v>0.678</v>
      </c>
      <c r="AO41" s="202">
        <v>100</v>
      </c>
      <c r="AP41" s="202">
        <f t="shared" si="29"/>
        <v>87.89195</v>
      </c>
      <c r="AQ41" s="203">
        <f t="shared" si="6"/>
        <v>12.10805</v>
      </c>
      <c r="AR41" s="204">
        <f t="shared" si="7"/>
        <v>103.242</v>
      </c>
      <c r="AS41" s="204">
        <f t="shared" si="8"/>
        <v>14.223</v>
      </c>
      <c r="AT41" s="205">
        <f t="shared" si="9"/>
        <v>0.03606</v>
      </c>
      <c r="AU41" s="206">
        <f t="shared" si="10"/>
        <v>0.0317</v>
      </c>
      <c r="AV41" s="206">
        <f t="shared" si="11"/>
        <v>0.00437</v>
      </c>
      <c r="AW41" s="193" t="s">
        <v>45</v>
      </c>
      <c r="AX41" s="207"/>
      <c r="AY41" s="199">
        <v>1280.5</v>
      </c>
      <c r="AZ41" s="199">
        <f t="shared" si="33"/>
        <v>149545.75</v>
      </c>
      <c r="BA41" s="199">
        <f t="shared" si="12"/>
        <v>46.18</v>
      </c>
      <c r="BB41" s="201">
        <f t="shared" si="30"/>
        <v>131.145</v>
      </c>
      <c r="BC41" s="201">
        <f t="shared" si="31"/>
        <v>0.693</v>
      </c>
      <c r="BD41" s="201">
        <f t="shared" si="32"/>
        <v>131.838</v>
      </c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</row>
    <row r="42" spans="1:75" s="293" customFormat="1" ht="15.75">
      <c r="A42" s="222">
        <v>34</v>
      </c>
      <c r="B42" s="184" t="s">
        <v>46</v>
      </c>
      <c r="C42" s="185">
        <v>3308.6</v>
      </c>
      <c r="D42" s="217">
        <v>19.3</v>
      </c>
      <c r="E42" s="304">
        <f t="shared" si="13"/>
        <v>3327.9</v>
      </c>
      <c r="F42" s="274">
        <v>374.1</v>
      </c>
      <c r="G42" s="275">
        <f t="shared" si="14"/>
        <v>382.33</v>
      </c>
      <c r="H42" s="187">
        <f t="shared" si="0"/>
        <v>0.08</v>
      </c>
      <c r="I42" s="187">
        <f t="shared" si="15"/>
        <v>382.25</v>
      </c>
      <c r="J42" s="314">
        <v>142</v>
      </c>
      <c r="K42" s="315">
        <v>0.03</v>
      </c>
      <c r="L42" s="316">
        <v>448.7</v>
      </c>
      <c r="M42" s="315">
        <f t="shared" si="16"/>
        <v>3776.6</v>
      </c>
      <c r="N42" s="315">
        <f t="shared" si="17"/>
        <v>13.46</v>
      </c>
      <c r="O42" s="317">
        <f t="shared" si="18"/>
        <v>0.004045</v>
      </c>
      <c r="P42" s="314">
        <v>90</v>
      </c>
      <c r="Q42" s="314">
        <v>128.47</v>
      </c>
      <c r="R42" s="192">
        <f t="shared" si="19"/>
        <v>52</v>
      </c>
      <c r="S42" s="283">
        <v>0</v>
      </c>
      <c r="T42" s="275">
        <f t="shared" si="20"/>
        <v>240.4</v>
      </c>
      <c r="U42" s="208">
        <f t="shared" si="21"/>
        <v>4.62</v>
      </c>
      <c r="V42" s="193" t="s">
        <v>46</v>
      </c>
      <c r="W42" s="194">
        <v>15.6</v>
      </c>
      <c r="X42" s="195">
        <f t="shared" si="1"/>
        <v>5963.1</v>
      </c>
      <c r="Y42" s="288">
        <f t="shared" si="22"/>
        <v>22.572</v>
      </c>
      <c r="Z42" s="288">
        <f t="shared" si="2"/>
        <v>0.005</v>
      </c>
      <c r="AA42" s="288">
        <v>22.577</v>
      </c>
      <c r="AB42" s="195">
        <v>1280.5</v>
      </c>
      <c r="AC42" s="187">
        <f t="shared" si="23"/>
        <v>28903.45</v>
      </c>
      <c r="AD42" s="187">
        <f t="shared" si="24"/>
        <v>34866.55</v>
      </c>
      <c r="AE42" s="318">
        <f t="shared" si="25"/>
        <v>91.21</v>
      </c>
      <c r="AF42" s="319">
        <f t="shared" si="3"/>
        <v>91.21</v>
      </c>
      <c r="AG42" s="320">
        <v>1590.78</v>
      </c>
      <c r="AH42" s="321">
        <f t="shared" si="26"/>
        <v>7.95</v>
      </c>
      <c r="AI42" s="321">
        <f t="shared" si="4"/>
        <v>1.25</v>
      </c>
      <c r="AJ42" s="322">
        <f t="shared" si="27"/>
        <v>9.2</v>
      </c>
      <c r="AK42" s="316">
        <f>AJ42/H42</f>
        <v>115</v>
      </c>
      <c r="AL42" s="283">
        <v>116.338</v>
      </c>
      <c r="AM42" s="284">
        <f>AL42-AN42</f>
        <v>115.663</v>
      </c>
      <c r="AN42" s="284">
        <f t="shared" si="5"/>
        <v>0.675</v>
      </c>
      <c r="AO42" s="323">
        <v>100</v>
      </c>
      <c r="AP42" s="323">
        <f t="shared" si="29"/>
        <v>88.11894</v>
      </c>
      <c r="AQ42" s="324">
        <f t="shared" si="6"/>
        <v>11.88106</v>
      </c>
      <c r="AR42" s="284">
        <f t="shared" si="7"/>
        <v>102.516</v>
      </c>
      <c r="AS42" s="284">
        <f t="shared" si="8"/>
        <v>13.822</v>
      </c>
      <c r="AT42" s="325">
        <f t="shared" si="9"/>
        <v>0.03496</v>
      </c>
      <c r="AU42" s="326">
        <f t="shared" si="10"/>
        <v>0.03081</v>
      </c>
      <c r="AV42" s="326">
        <f t="shared" si="11"/>
        <v>0.00415</v>
      </c>
      <c r="AW42" s="193" t="s">
        <v>46</v>
      </c>
      <c r="AX42" s="327"/>
      <c r="AY42" s="321">
        <v>1280.5</v>
      </c>
      <c r="AZ42" s="321">
        <f t="shared" si="33"/>
        <v>148106.47</v>
      </c>
      <c r="BA42" s="321">
        <f t="shared" si="12"/>
        <v>44.76</v>
      </c>
      <c r="BB42" s="201">
        <f t="shared" si="30"/>
        <v>138.235</v>
      </c>
      <c r="BC42" s="201">
        <f t="shared" si="31"/>
        <v>0.68</v>
      </c>
      <c r="BD42" s="201">
        <f t="shared" si="32"/>
        <v>138.915</v>
      </c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</row>
    <row r="43" spans="1:75" s="165" customFormat="1" ht="15.75">
      <c r="A43" s="222">
        <v>35</v>
      </c>
      <c r="B43" s="184" t="s">
        <v>47</v>
      </c>
      <c r="C43" s="311">
        <v>3305.1</v>
      </c>
      <c r="D43" s="217">
        <v>19.1</v>
      </c>
      <c r="E43" s="304">
        <f t="shared" si="13"/>
        <v>3324.2</v>
      </c>
      <c r="F43" s="274">
        <v>407.69</v>
      </c>
      <c r="G43" s="186">
        <f t="shared" si="14"/>
        <v>416.66</v>
      </c>
      <c r="H43" s="187">
        <f t="shared" si="0"/>
        <v>1.16</v>
      </c>
      <c r="I43" s="187">
        <f t="shared" si="15"/>
        <v>415.51</v>
      </c>
      <c r="J43" s="188">
        <v>130</v>
      </c>
      <c r="K43" s="189">
        <v>0.03</v>
      </c>
      <c r="L43" s="190">
        <v>437</v>
      </c>
      <c r="M43" s="189">
        <f>E43+L43</f>
        <v>3761.2</v>
      </c>
      <c r="N43" s="189">
        <f t="shared" si="17"/>
        <v>13.11</v>
      </c>
      <c r="O43" s="191">
        <f t="shared" si="18"/>
        <v>0.003944</v>
      </c>
      <c r="P43" s="188">
        <v>103</v>
      </c>
      <c r="Q43" s="188">
        <v>131.03</v>
      </c>
      <c r="R43" s="192">
        <f t="shared" si="19"/>
        <v>27</v>
      </c>
      <c r="S43" s="283">
        <v>1.085</v>
      </c>
      <c r="T43" s="186">
        <f t="shared" si="20"/>
        <v>271.44</v>
      </c>
      <c r="U43" s="182">
        <f t="shared" si="21"/>
        <v>10.05</v>
      </c>
      <c r="V43" s="193" t="s">
        <v>47</v>
      </c>
      <c r="W43" s="194">
        <v>15.6</v>
      </c>
      <c r="X43" s="195">
        <f t="shared" si="1"/>
        <v>6481.96</v>
      </c>
      <c r="Y43" s="288">
        <f t="shared" si="22"/>
        <v>24.514</v>
      </c>
      <c r="Z43" s="288">
        <f t="shared" si="2"/>
        <v>0.068</v>
      </c>
      <c r="AA43" s="288">
        <v>24.582</v>
      </c>
      <c r="AB43" s="195">
        <v>1280.5</v>
      </c>
      <c r="AC43" s="187">
        <f t="shared" si="23"/>
        <v>31390.18</v>
      </c>
      <c r="AD43" s="187">
        <f t="shared" si="24"/>
        <v>37872.14</v>
      </c>
      <c r="AE43" s="196">
        <f t="shared" si="25"/>
        <v>91.15</v>
      </c>
      <c r="AF43" s="197">
        <f t="shared" si="3"/>
        <v>91.15</v>
      </c>
      <c r="AG43" s="198">
        <v>1590.78</v>
      </c>
      <c r="AH43" s="199">
        <f t="shared" si="26"/>
        <v>108.17</v>
      </c>
      <c r="AI43" s="199">
        <f t="shared" si="4"/>
        <v>18.1</v>
      </c>
      <c r="AJ43" s="200">
        <f t="shared" si="27"/>
        <v>126.27</v>
      </c>
      <c r="AK43" s="190">
        <f>AJ43/H43</f>
        <v>108.85</v>
      </c>
      <c r="AL43" s="175">
        <v>109.011</v>
      </c>
      <c r="AM43" s="201">
        <f t="shared" si="28"/>
        <v>108.385</v>
      </c>
      <c r="AN43" s="201">
        <f t="shared" si="5"/>
        <v>0.626</v>
      </c>
      <c r="AO43" s="202">
        <v>100</v>
      </c>
      <c r="AP43" s="202">
        <f t="shared" si="29"/>
        <v>88.38137</v>
      </c>
      <c r="AQ43" s="203">
        <f t="shared" si="6"/>
        <v>11.61863</v>
      </c>
      <c r="AR43" s="204">
        <f t="shared" si="7"/>
        <v>96.345</v>
      </c>
      <c r="AS43" s="204">
        <f t="shared" si="8"/>
        <v>12.666</v>
      </c>
      <c r="AT43" s="205">
        <f t="shared" si="9"/>
        <v>0.03279</v>
      </c>
      <c r="AU43" s="206">
        <f t="shared" si="10"/>
        <v>0.02898</v>
      </c>
      <c r="AV43" s="206">
        <f t="shared" si="11"/>
        <v>0.00381</v>
      </c>
      <c r="AW43" s="193" t="s">
        <v>47</v>
      </c>
      <c r="AX43" s="207"/>
      <c r="AY43" s="199">
        <v>1280.5</v>
      </c>
      <c r="AZ43" s="199">
        <f t="shared" si="33"/>
        <v>138786.99</v>
      </c>
      <c r="BA43" s="199">
        <f t="shared" si="12"/>
        <v>41.99</v>
      </c>
      <c r="BB43" s="201">
        <f t="shared" si="30"/>
        <v>132.899</v>
      </c>
      <c r="BC43" s="201">
        <f t="shared" si="31"/>
        <v>0.694</v>
      </c>
      <c r="BD43" s="201">
        <f t="shared" si="32"/>
        <v>133.593</v>
      </c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</row>
    <row r="44" spans="1:75" s="165" customFormat="1" ht="15.75">
      <c r="A44" s="222">
        <v>36</v>
      </c>
      <c r="B44" s="184" t="s">
        <v>48</v>
      </c>
      <c r="C44" s="185">
        <v>2706.5</v>
      </c>
      <c r="D44" s="217"/>
      <c r="E44" s="304">
        <f t="shared" si="13"/>
        <v>2706.5</v>
      </c>
      <c r="F44" s="274">
        <v>306.14</v>
      </c>
      <c r="G44" s="186">
        <f t="shared" si="14"/>
        <v>312.88</v>
      </c>
      <c r="H44" s="187">
        <f t="shared" si="0"/>
        <v>0</v>
      </c>
      <c r="I44" s="187">
        <f t="shared" si="15"/>
        <v>312.88</v>
      </c>
      <c r="J44" s="188">
        <v>97</v>
      </c>
      <c r="K44" s="189">
        <v>0.03</v>
      </c>
      <c r="L44" s="190">
        <v>329.5</v>
      </c>
      <c r="M44" s="189">
        <f t="shared" si="16"/>
        <v>3036</v>
      </c>
      <c r="N44" s="189">
        <f t="shared" si="17"/>
        <v>9.89</v>
      </c>
      <c r="O44" s="191">
        <f t="shared" si="18"/>
        <v>0.003654</v>
      </c>
      <c r="P44" s="188">
        <v>74</v>
      </c>
      <c r="Q44" s="188">
        <v>98.71</v>
      </c>
      <c r="R44" s="192">
        <f t="shared" si="19"/>
        <v>23</v>
      </c>
      <c r="S44" s="283"/>
      <c r="T44" s="186">
        <f t="shared" si="20"/>
        <v>204.28</v>
      </c>
      <c r="U44" s="182">
        <f t="shared" si="21"/>
        <v>8.88</v>
      </c>
      <c r="V44" s="193" t="s">
        <v>48</v>
      </c>
      <c r="W44" s="194">
        <v>15.6</v>
      </c>
      <c r="X44" s="195">
        <f t="shared" si="1"/>
        <v>4880.93</v>
      </c>
      <c r="Y44" s="288">
        <f t="shared" si="22"/>
        <v>18.49</v>
      </c>
      <c r="Z44" s="288">
        <f t="shared" si="2"/>
        <v>0</v>
      </c>
      <c r="AA44" s="288">
        <v>18.49</v>
      </c>
      <c r="AB44" s="195">
        <v>1280.5</v>
      </c>
      <c r="AC44" s="187">
        <f t="shared" si="23"/>
        <v>23676.45</v>
      </c>
      <c r="AD44" s="187">
        <f t="shared" si="24"/>
        <v>28557.38</v>
      </c>
      <c r="AE44" s="196">
        <f t="shared" si="25"/>
        <v>91.27</v>
      </c>
      <c r="AF44" s="197">
        <f t="shared" si="3"/>
        <v>91.27</v>
      </c>
      <c r="AG44" s="198">
        <v>1590.78</v>
      </c>
      <c r="AH44" s="199">
        <f t="shared" si="26"/>
        <v>0</v>
      </c>
      <c r="AI44" s="199">
        <f t="shared" si="4"/>
        <v>0</v>
      </c>
      <c r="AJ44" s="200">
        <f t="shared" si="27"/>
        <v>0</v>
      </c>
      <c r="AK44" s="190"/>
      <c r="AL44" s="175">
        <v>96.815</v>
      </c>
      <c r="AM44" s="201">
        <f t="shared" si="28"/>
        <v>96.815</v>
      </c>
      <c r="AN44" s="201">
        <f t="shared" si="5"/>
        <v>0</v>
      </c>
      <c r="AO44" s="202">
        <v>100</v>
      </c>
      <c r="AP44" s="202">
        <f t="shared" si="29"/>
        <v>89.1469</v>
      </c>
      <c r="AQ44" s="203">
        <f t="shared" si="6"/>
        <v>10.8531</v>
      </c>
      <c r="AR44" s="204">
        <f t="shared" si="7"/>
        <v>86.308</v>
      </c>
      <c r="AS44" s="204">
        <f t="shared" si="8"/>
        <v>10.507</v>
      </c>
      <c r="AT44" s="205">
        <f t="shared" si="9"/>
        <v>0.03577</v>
      </c>
      <c r="AU44" s="206">
        <f t="shared" si="10"/>
        <v>0.03189</v>
      </c>
      <c r="AV44" s="206">
        <f t="shared" si="11"/>
        <v>0.00388</v>
      </c>
      <c r="AW44" s="193" t="s">
        <v>48</v>
      </c>
      <c r="AX44" s="207"/>
      <c r="AY44" s="199">
        <v>1280.5</v>
      </c>
      <c r="AZ44" s="199">
        <f t="shared" si="33"/>
        <v>123971.61</v>
      </c>
      <c r="BA44" s="199">
        <f t="shared" si="12"/>
        <v>45.81</v>
      </c>
      <c r="BB44" s="201">
        <f t="shared" si="30"/>
        <v>115.305</v>
      </c>
      <c r="BC44" s="201">
        <f t="shared" si="31"/>
        <v>0</v>
      </c>
      <c r="BD44" s="201">
        <f t="shared" si="32"/>
        <v>115.305</v>
      </c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</row>
    <row r="45" spans="1:75" s="165" customFormat="1" ht="15.75">
      <c r="A45" s="222">
        <v>37</v>
      </c>
      <c r="B45" s="184" t="s">
        <v>49</v>
      </c>
      <c r="C45" s="185">
        <v>2774.8</v>
      </c>
      <c r="D45" s="217"/>
      <c r="E45" s="304">
        <f t="shared" si="13"/>
        <v>2774.8</v>
      </c>
      <c r="F45" s="274">
        <v>217.45</v>
      </c>
      <c r="G45" s="186">
        <f t="shared" si="14"/>
        <v>222.23</v>
      </c>
      <c r="H45" s="187">
        <f t="shared" si="0"/>
        <v>0</v>
      </c>
      <c r="I45" s="187">
        <f t="shared" si="15"/>
        <v>222.23</v>
      </c>
      <c r="J45" s="188">
        <v>120</v>
      </c>
      <c r="K45" s="189">
        <v>0.03</v>
      </c>
      <c r="L45" s="190">
        <v>325.3</v>
      </c>
      <c r="M45" s="189">
        <f t="shared" si="16"/>
        <v>3100.1</v>
      </c>
      <c r="N45" s="189">
        <f t="shared" si="17"/>
        <v>9.76</v>
      </c>
      <c r="O45" s="191">
        <f t="shared" si="18"/>
        <v>0.003517</v>
      </c>
      <c r="P45" s="188">
        <v>116</v>
      </c>
      <c r="Q45" s="188">
        <v>132.5</v>
      </c>
      <c r="R45" s="192">
        <f t="shared" si="19"/>
        <v>4</v>
      </c>
      <c r="S45" s="283"/>
      <c r="T45" s="186">
        <f t="shared" si="20"/>
        <v>79.97</v>
      </c>
      <c r="U45" s="182">
        <f t="shared" si="21"/>
        <v>19.99</v>
      </c>
      <c r="V45" s="193" t="s">
        <v>49</v>
      </c>
      <c r="W45" s="194">
        <v>15.6</v>
      </c>
      <c r="X45" s="195">
        <f t="shared" si="1"/>
        <v>3466.79</v>
      </c>
      <c r="Y45" s="288">
        <f t="shared" si="22"/>
        <v>13.229</v>
      </c>
      <c r="Z45" s="288">
        <f t="shared" si="2"/>
        <v>0</v>
      </c>
      <c r="AA45" s="288">
        <v>13.229</v>
      </c>
      <c r="AB45" s="195">
        <v>1280.5</v>
      </c>
      <c r="AC45" s="187">
        <f t="shared" si="23"/>
        <v>16939.73</v>
      </c>
      <c r="AD45" s="187">
        <f t="shared" si="24"/>
        <v>20406.52</v>
      </c>
      <c r="AE45" s="196">
        <f t="shared" si="25"/>
        <v>91.83</v>
      </c>
      <c r="AF45" s="197">
        <f t="shared" si="3"/>
        <v>91.83</v>
      </c>
      <c r="AG45" s="198">
        <v>1590.78</v>
      </c>
      <c r="AH45" s="199">
        <f t="shared" si="26"/>
        <v>0</v>
      </c>
      <c r="AI45" s="199">
        <f t="shared" si="4"/>
        <v>0</v>
      </c>
      <c r="AJ45" s="200">
        <f t="shared" si="27"/>
        <v>0</v>
      </c>
      <c r="AK45" s="190"/>
      <c r="AL45" s="175">
        <v>87.065</v>
      </c>
      <c r="AM45" s="201">
        <f t="shared" si="28"/>
        <v>87.065</v>
      </c>
      <c r="AN45" s="201">
        <f t="shared" si="5"/>
        <v>0</v>
      </c>
      <c r="AO45" s="202">
        <v>100</v>
      </c>
      <c r="AP45" s="202">
        <f t="shared" si="29"/>
        <v>89.50679</v>
      </c>
      <c r="AQ45" s="203">
        <f t="shared" si="6"/>
        <v>10.49321</v>
      </c>
      <c r="AR45" s="204">
        <f t="shared" si="7"/>
        <v>77.929</v>
      </c>
      <c r="AS45" s="204">
        <f t="shared" si="8"/>
        <v>9.136</v>
      </c>
      <c r="AT45" s="205">
        <f t="shared" si="9"/>
        <v>0.03138</v>
      </c>
      <c r="AU45" s="206">
        <f t="shared" si="10"/>
        <v>0.02808</v>
      </c>
      <c r="AV45" s="206">
        <f t="shared" si="11"/>
        <v>0.00329</v>
      </c>
      <c r="AW45" s="193" t="s">
        <v>49</v>
      </c>
      <c r="AX45" s="207"/>
      <c r="AY45" s="199">
        <v>1280.5</v>
      </c>
      <c r="AZ45" s="199">
        <f t="shared" si="33"/>
        <v>111486.73</v>
      </c>
      <c r="BA45" s="199">
        <f t="shared" si="12"/>
        <v>40.18</v>
      </c>
      <c r="BB45" s="201">
        <f t="shared" si="30"/>
        <v>100.294</v>
      </c>
      <c r="BC45" s="201">
        <f t="shared" si="31"/>
        <v>0</v>
      </c>
      <c r="BD45" s="201">
        <f t="shared" si="32"/>
        <v>100.294</v>
      </c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</row>
    <row r="46" spans="1:75" s="165" customFormat="1" ht="15.75">
      <c r="A46" s="222">
        <v>38</v>
      </c>
      <c r="B46" s="328" t="s">
        <v>50</v>
      </c>
      <c r="C46" s="185">
        <v>3043.4</v>
      </c>
      <c r="D46" s="217">
        <v>140.1</v>
      </c>
      <c r="E46" s="304">
        <f t="shared" si="13"/>
        <v>3183.5</v>
      </c>
      <c r="F46" s="274">
        <v>237.02</v>
      </c>
      <c r="G46" s="186">
        <f t="shared" si="14"/>
        <v>242.23</v>
      </c>
      <c r="H46" s="187">
        <f t="shared" si="0"/>
        <v>1.42</v>
      </c>
      <c r="I46" s="187">
        <f t="shared" si="15"/>
        <v>240.81</v>
      </c>
      <c r="J46" s="188">
        <v>138</v>
      </c>
      <c r="K46" s="189">
        <v>0.03</v>
      </c>
      <c r="L46" s="190">
        <v>244.4</v>
      </c>
      <c r="M46" s="189">
        <f t="shared" si="16"/>
        <v>3427.9</v>
      </c>
      <c r="N46" s="189">
        <f t="shared" si="17"/>
        <v>7.33</v>
      </c>
      <c r="O46" s="191">
        <f t="shared" si="18"/>
        <v>0.002302</v>
      </c>
      <c r="P46" s="188">
        <v>98</v>
      </c>
      <c r="Q46" s="188">
        <v>77.24</v>
      </c>
      <c r="R46" s="192">
        <f t="shared" si="19"/>
        <v>40</v>
      </c>
      <c r="S46" s="283">
        <v>1.099</v>
      </c>
      <c r="T46" s="186">
        <f t="shared" si="20"/>
        <v>156.56</v>
      </c>
      <c r="U46" s="182">
        <f t="shared" si="21"/>
        <v>3.91</v>
      </c>
      <c r="V46" s="329" t="s">
        <v>50</v>
      </c>
      <c r="W46" s="194">
        <v>15.6</v>
      </c>
      <c r="X46" s="195">
        <f t="shared" si="1"/>
        <v>3756.64</v>
      </c>
      <c r="Y46" s="288">
        <f t="shared" si="22"/>
        <v>15.759</v>
      </c>
      <c r="Z46" s="288">
        <f t="shared" si="2"/>
        <v>0.093</v>
      </c>
      <c r="AA46" s="288">
        <v>15.852</v>
      </c>
      <c r="AB46" s="195">
        <v>1280.5</v>
      </c>
      <c r="AC46" s="187">
        <f t="shared" si="23"/>
        <v>20179.4</v>
      </c>
      <c r="AD46" s="187">
        <f t="shared" si="24"/>
        <v>23936.04</v>
      </c>
      <c r="AE46" s="196">
        <f t="shared" si="25"/>
        <v>99.4</v>
      </c>
      <c r="AF46" s="197">
        <f t="shared" si="3"/>
        <v>99.4</v>
      </c>
      <c r="AG46" s="198">
        <v>1590.78</v>
      </c>
      <c r="AH46" s="199">
        <f t="shared" si="26"/>
        <v>147.94</v>
      </c>
      <c r="AI46" s="199">
        <f t="shared" si="4"/>
        <v>22.15</v>
      </c>
      <c r="AJ46" s="200">
        <f t="shared" si="27"/>
        <v>170.09</v>
      </c>
      <c r="AK46" s="190">
        <f>AJ46/H46</f>
        <v>119.78</v>
      </c>
      <c r="AL46" s="175">
        <v>106.405</v>
      </c>
      <c r="AM46" s="201">
        <f t="shared" si="28"/>
        <v>101.723</v>
      </c>
      <c r="AN46" s="201">
        <f t="shared" si="5"/>
        <v>4.682</v>
      </c>
      <c r="AO46" s="202">
        <v>100</v>
      </c>
      <c r="AP46" s="202">
        <f t="shared" si="29"/>
        <v>92.87027</v>
      </c>
      <c r="AQ46" s="203">
        <f t="shared" si="6"/>
        <v>7.12973</v>
      </c>
      <c r="AR46" s="204">
        <f t="shared" si="7"/>
        <v>98.819</v>
      </c>
      <c r="AS46" s="204">
        <f t="shared" si="8"/>
        <v>7.586</v>
      </c>
      <c r="AT46" s="205">
        <f t="shared" si="9"/>
        <v>0.03342</v>
      </c>
      <c r="AU46" s="206">
        <f t="shared" si="10"/>
        <v>0.03104</v>
      </c>
      <c r="AV46" s="206">
        <f t="shared" si="11"/>
        <v>0.00238</v>
      </c>
      <c r="AW46" s="329" t="s">
        <v>50</v>
      </c>
      <c r="AX46" s="207"/>
      <c r="AY46" s="199">
        <v>1280.5</v>
      </c>
      <c r="AZ46" s="199">
        <f t="shared" si="33"/>
        <v>130256.3</v>
      </c>
      <c r="BA46" s="199">
        <f t="shared" si="12"/>
        <v>42.8</v>
      </c>
      <c r="BB46" s="201">
        <f t="shared" si="30"/>
        <v>117.482</v>
      </c>
      <c r="BC46" s="201">
        <f t="shared" si="31"/>
        <v>4.775</v>
      </c>
      <c r="BD46" s="201">
        <f t="shared" si="32"/>
        <v>122.257</v>
      </c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</row>
    <row r="47" spans="1:75" s="165" customFormat="1" ht="15.75">
      <c r="A47" s="330">
        <v>39</v>
      </c>
      <c r="B47" s="328" t="s">
        <v>51</v>
      </c>
      <c r="C47" s="185">
        <v>3027.8</v>
      </c>
      <c r="D47" s="217">
        <v>142.6</v>
      </c>
      <c r="E47" s="304">
        <f t="shared" si="13"/>
        <v>3170.4</v>
      </c>
      <c r="F47" s="274">
        <v>230</v>
      </c>
      <c r="G47" s="186">
        <f t="shared" si="14"/>
        <v>235.06</v>
      </c>
      <c r="H47" s="187">
        <f t="shared" si="0"/>
        <v>1.96</v>
      </c>
      <c r="I47" s="187">
        <f t="shared" si="15"/>
        <v>233.1</v>
      </c>
      <c r="J47" s="188">
        <v>125</v>
      </c>
      <c r="K47" s="189">
        <v>0.03</v>
      </c>
      <c r="L47" s="190">
        <v>232.5</v>
      </c>
      <c r="M47" s="189">
        <f t="shared" si="16"/>
        <v>3402.9</v>
      </c>
      <c r="N47" s="189">
        <f t="shared" si="17"/>
        <v>6.98</v>
      </c>
      <c r="O47" s="191">
        <f t="shared" si="18"/>
        <v>0.002202</v>
      </c>
      <c r="P47" s="188">
        <v>94</v>
      </c>
      <c r="Q47" s="188">
        <v>141.22</v>
      </c>
      <c r="R47" s="192">
        <f t="shared" si="19"/>
        <v>31</v>
      </c>
      <c r="S47" s="283">
        <v>1.649</v>
      </c>
      <c r="T47" s="186">
        <f t="shared" si="20"/>
        <v>85.21</v>
      </c>
      <c r="U47" s="182">
        <f t="shared" si="21"/>
        <v>2.75</v>
      </c>
      <c r="V47" s="329" t="s">
        <v>51</v>
      </c>
      <c r="W47" s="194">
        <v>15.6</v>
      </c>
      <c r="X47" s="195">
        <f t="shared" si="1"/>
        <v>3636.36</v>
      </c>
      <c r="Y47" s="288">
        <f t="shared" si="22"/>
        <v>13.626</v>
      </c>
      <c r="Z47" s="288">
        <f t="shared" si="2"/>
        <v>0.115</v>
      </c>
      <c r="AA47" s="288">
        <v>13.741</v>
      </c>
      <c r="AB47" s="195">
        <v>1280.5</v>
      </c>
      <c r="AC47" s="187">
        <f t="shared" si="23"/>
        <v>17448.09</v>
      </c>
      <c r="AD47" s="187">
        <f t="shared" si="24"/>
        <v>21084.45</v>
      </c>
      <c r="AE47" s="196">
        <f t="shared" si="25"/>
        <v>90.45</v>
      </c>
      <c r="AF47" s="197">
        <f t="shared" si="3"/>
        <v>90.45</v>
      </c>
      <c r="AG47" s="198">
        <v>1590.78</v>
      </c>
      <c r="AH47" s="199">
        <f t="shared" si="26"/>
        <v>182.94</v>
      </c>
      <c r="AI47" s="199">
        <f t="shared" si="4"/>
        <v>30.58</v>
      </c>
      <c r="AJ47" s="200">
        <f t="shared" si="27"/>
        <v>213.52</v>
      </c>
      <c r="AK47" s="190">
        <f>AJ47/H47</f>
        <v>108.94</v>
      </c>
      <c r="AL47" s="175">
        <v>106.03</v>
      </c>
      <c r="AM47" s="201">
        <f t="shared" si="28"/>
        <v>101.261</v>
      </c>
      <c r="AN47" s="201">
        <f t="shared" si="5"/>
        <v>4.769</v>
      </c>
      <c r="AO47" s="202">
        <v>100</v>
      </c>
      <c r="AP47" s="202">
        <f t="shared" si="29"/>
        <v>93.16759</v>
      </c>
      <c r="AQ47" s="203">
        <f t="shared" si="6"/>
        <v>6.83241</v>
      </c>
      <c r="AR47" s="204">
        <f t="shared" si="7"/>
        <v>98.786</v>
      </c>
      <c r="AS47" s="204">
        <f t="shared" si="8"/>
        <v>7.244</v>
      </c>
      <c r="AT47" s="205">
        <f t="shared" si="9"/>
        <v>0.03344</v>
      </c>
      <c r="AU47" s="206">
        <f t="shared" si="10"/>
        <v>0.03116</v>
      </c>
      <c r="AV47" s="206">
        <f t="shared" si="11"/>
        <v>0.00228</v>
      </c>
      <c r="AW47" s="329" t="s">
        <v>51</v>
      </c>
      <c r="AX47" s="207"/>
      <c r="AY47" s="199">
        <v>1280.5</v>
      </c>
      <c r="AZ47" s="199">
        <f t="shared" si="33"/>
        <v>129664.71</v>
      </c>
      <c r="BA47" s="199">
        <f t="shared" si="12"/>
        <v>42.82</v>
      </c>
      <c r="BB47" s="201">
        <f t="shared" si="30"/>
        <v>114.887</v>
      </c>
      <c r="BC47" s="201">
        <f t="shared" si="31"/>
        <v>4.884</v>
      </c>
      <c r="BD47" s="201">
        <f t="shared" si="32"/>
        <v>119.771</v>
      </c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</row>
    <row r="48" spans="1:75" s="165" customFormat="1" ht="15.75">
      <c r="A48" s="330">
        <v>40</v>
      </c>
      <c r="B48" s="184" t="s">
        <v>52</v>
      </c>
      <c r="C48" s="185">
        <v>2506.7</v>
      </c>
      <c r="D48" s="217">
        <v>232.5</v>
      </c>
      <c r="E48" s="304">
        <f t="shared" si="13"/>
        <v>2739.2</v>
      </c>
      <c r="F48" s="274">
        <v>287.92</v>
      </c>
      <c r="G48" s="186">
        <f t="shared" si="14"/>
        <v>294.25</v>
      </c>
      <c r="H48" s="187">
        <f t="shared" si="0"/>
        <v>3.3</v>
      </c>
      <c r="I48" s="187">
        <f t="shared" si="15"/>
        <v>290.95</v>
      </c>
      <c r="J48" s="188">
        <v>103</v>
      </c>
      <c r="K48" s="189">
        <v>0.03</v>
      </c>
      <c r="L48" s="190">
        <v>197.5</v>
      </c>
      <c r="M48" s="189">
        <f t="shared" si="16"/>
        <v>2936.7</v>
      </c>
      <c r="N48" s="189">
        <f t="shared" si="17"/>
        <v>5.93</v>
      </c>
      <c r="O48" s="191">
        <f t="shared" si="18"/>
        <v>0.002165</v>
      </c>
      <c r="P48" s="188">
        <v>71</v>
      </c>
      <c r="Q48" s="188">
        <v>115.26</v>
      </c>
      <c r="R48" s="192">
        <f t="shared" si="19"/>
        <v>32</v>
      </c>
      <c r="S48" s="284">
        <v>2.8</v>
      </c>
      <c r="T48" s="186">
        <f t="shared" si="20"/>
        <v>170.26</v>
      </c>
      <c r="U48" s="182">
        <f t="shared" si="21"/>
        <v>5.32</v>
      </c>
      <c r="V48" s="193" t="s">
        <v>52</v>
      </c>
      <c r="W48" s="194">
        <v>15.6</v>
      </c>
      <c r="X48" s="195">
        <f t="shared" si="1"/>
        <v>4538.82</v>
      </c>
      <c r="Y48" s="288">
        <f t="shared" si="22"/>
        <v>16.467</v>
      </c>
      <c r="Z48" s="288">
        <f t="shared" si="2"/>
        <v>0.187</v>
      </c>
      <c r="AA48" s="288">
        <v>16.654</v>
      </c>
      <c r="AB48" s="195">
        <v>1280.5</v>
      </c>
      <c r="AC48" s="187">
        <f t="shared" si="23"/>
        <v>21085.99</v>
      </c>
      <c r="AD48" s="187">
        <f t="shared" si="24"/>
        <v>25624.81</v>
      </c>
      <c r="AE48" s="196">
        <f t="shared" si="25"/>
        <v>88.07</v>
      </c>
      <c r="AF48" s="197">
        <f t="shared" si="3"/>
        <v>88.07</v>
      </c>
      <c r="AG48" s="198">
        <v>1590.78</v>
      </c>
      <c r="AH48" s="199">
        <f t="shared" si="26"/>
        <v>297.48</v>
      </c>
      <c r="AI48" s="199">
        <f t="shared" si="4"/>
        <v>51.48</v>
      </c>
      <c r="AJ48" s="200">
        <f t="shared" si="27"/>
        <v>348.96</v>
      </c>
      <c r="AK48" s="190">
        <f>AJ48/H48</f>
        <v>105.75</v>
      </c>
      <c r="AL48" s="175">
        <v>87.156</v>
      </c>
      <c r="AM48" s="201">
        <f t="shared" si="28"/>
        <v>79.758</v>
      </c>
      <c r="AN48" s="201">
        <f t="shared" si="5"/>
        <v>7.398</v>
      </c>
      <c r="AO48" s="202">
        <v>100</v>
      </c>
      <c r="AP48" s="202">
        <f t="shared" si="29"/>
        <v>93.27476</v>
      </c>
      <c r="AQ48" s="203">
        <f t="shared" si="6"/>
        <v>6.72524</v>
      </c>
      <c r="AR48" s="204">
        <f t="shared" si="7"/>
        <v>81.295</v>
      </c>
      <c r="AS48" s="204">
        <f t="shared" si="8"/>
        <v>5.861</v>
      </c>
      <c r="AT48" s="205">
        <f t="shared" si="9"/>
        <v>0.03182</v>
      </c>
      <c r="AU48" s="206">
        <f t="shared" si="10"/>
        <v>0.02968</v>
      </c>
      <c r="AV48" s="206">
        <f t="shared" si="11"/>
        <v>0.00214</v>
      </c>
      <c r="AW48" s="193" t="s">
        <v>52</v>
      </c>
      <c r="AX48" s="207"/>
      <c r="AY48" s="199">
        <v>1280.5</v>
      </c>
      <c r="AZ48" s="199">
        <f t="shared" si="33"/>
        <v>102130.12</v>
      </c>
      <c r="BA48" s="199">
        <f t="shared" si="12"/>
        <v>40.74</v>
      </c>
      <c r="BB48" s="201">
        <f t="shared" si="30"/>
        <v>96.225</v>
      </c>
      <c r="BC48" s="201">
        <f t="shared" si="31"/>
        <v>7.585</v>
      </c>
      <c r="BD48" s="201">
        <f t="shared" si="32"/>
        <v>103.81</v>
      </c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</row>
    <row r="49" spans="1:75" s="165" customFormat="1" ht="15.75">
      <c r="A49" s="222">
        <v>41</v>
      </c>
      <c r="B49" s="184" t="s">
        <v>53</v>
      </c>
      <c r="C49" s="185">
        <v>3401.1</v>
      </c>
      <c r="D49" s="217">
        <v>57.5</v>
      </c>
      <c r="E49" s="304">
        <f t="shared" si="13"/>
        <v>3458.6</v>
      </c>
      <c r="F49" s="274">
        <v>395.87</v>
      </c>
      <c r="G49" s="186">
        <f t="shared" si="14"/>
        <v>404.58</v>
      </c>
      <c r="H49" s="187">
        <f t="shared" si="0"/>
        <v>0.15</v>
      </c>
      <c r="I49" s="187">
        <f t="shared" si="15"/>
        <v>404.43</v>
      </c>
      <c r="J49" s="188">
        <v>139</v>
      </c>
      <c r="K49" s="189">
        <v>0.03</v>
      </c>
      <c r="L49" s="190">
        <v>309.4</v>
      </c>
      <c r="M49" s="189">
        <f t="shared" si="16"/>
        <v>3768</v>
      </c>
      <c r="N49" s="189">
        <f t="shared" si="17"/>
        <v>9.28</v>
      </c>
      <c r="O49" s="191">
        <f t="shared" si="18"/>
        <v>0.002683</v>
      </c>
      <c r="P49" s="188">
        <v>96</v>
      </c>
      <c r="Q49" s="188">
        <v>157.21</v>
      </c>
      <c r="R49" s="192">
        <f t="shared" si="19"/>
        <v>43</v>
      </c>
      <c r="S49" s="283"/>
      <c r="T49" s="186">
        <f t="shared" si="20"/>
        <v>238.09</v>
      </c>
      <c r="U49" s="182">
        <f t="shared" si="21"/>
        <v>5.54</v>
      </c>
      <c r="V49" s="193" t="s">
        <v>53</v>
      </c>
      <c r="W49" s="194">
        <v>15.6</v>
      </c>
      <c r="X49" s="195">
        <f t="shared" si="1"/>
        <v>6309.11</v>
      </c>
      <c r="Y49" s="288">
        <f t="shared" si="22"/>
        <v>23.187</v>
      </c>
      <c r="Z49" s="288">
        <f t="shared" si="2"/>
        <v>0.009</v>
      </c>
      <c r="AA49" s="288">
        <v>23.196</v>
      </c>
      <c r="AB49" s="195">
        <v>1280.5</v>
      </c>
      <c r="AC49" s="187">
        <f t="shared" si="23"/>
        <v>29690.95</v>
      </c>
      <c r="AD49" s="187">
        <f t="shared" si="24"/>
        <v>36000.06</v>
      </c>
      <c r="AE49" s="196">
        <f t="shared" si="25"/>
        <v>89.02</v>
      </c>
      <c r="AF49" s="197">
        <f t="shared" si="3"/>
        <v>89.01</v>
      </c>
      <c r="AG49" s="198">
        <v>1590.78</v>
      </c>
      <c r="AH49" s="199">
        <f t="shared" si="26"/>
        <v>14.32</v>
      </c>
      <c r="AI49" s="199">
        <f t="shared" si="4"/>
        <v>2.34</v>
      </c>
      <c r="AJ49" s="200">
        <f t="shared" si="27"/>
        <v>16.66</v>
      </c>
      <c r="AK49" s="190">
        <f>AJ49/H49</f>
        <v>111.07</v>
      </c>
      <c r="AL49" s="175">
        <v>95.642</v>
      </c>
      <c r="AM49" s="201">
        <f t="shared" si="28"/>
        <v>94.052</v>
      </c>
      <c r="AN49" s="201">
        <f t="shared" si="5"/>
        <v>1.59</v>
      </c>
      <c r="AO49" s="202">
        <v>100</v>
      </c>
      <c r="AP49" s="202">
        <f t="shared" si="29"/>
        <v>91.78875</v>
      </c>
      <c r="AQ49" s="203">
        <f t="shared" si="6"/>
        <v>8.21125</v>
      </c>
      <c r="AR49" s="204">
        <f t="shared" si="7"/>
        <v>87.789</v>
      </c>
      <c r="AS49" s="204">
        <f t="shared" si="8"/>
        <v>7.853</v>
      </c>
      <c r="AT49" s="205">
        <f t="shared" si="9"/>
        <v>0.02765</v>
      </c>
      <c r="AU49" s="206">
        <f t="shared" si="10"/>
        <v>0.02538</v>
      </c>
      <c r="AV49" s="206">
        <f t="shared" si="11"/>
        <v>0.00227</v>
      </c>
      <c r="AW49" s="193" t="s">
        <v>53</v>
      </c>
      <c r="AX49" s="207"/>
      <c r="AY49" s="199">
        <v>1280.5</v>
      </c>
      <c r="AZ49" s="199">
        <f t="shared" si="33"/>
        <v>120433.59</v>
      </c>
      <c r="BA49" s="199">
        <f t="shared" si="12"/>
        <v>35.41</v>
      </c>
      <c r="BB49" s="201">
        <f t="shared" si="30"/>
        <v>117.239</v>
      </c>
      <c r="BC49" s="201">
        <f t="shared" si="31"/>
        <v>1.599</v>
      </c>
      <c r="BD49" s="201">
        <f t="shared" si="32"/>
        <v>118.838</v>
      </c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</row>
    <row r="50" spans="1:75" s="165" customFormat="1" ht="15.75">
      <c r="A50" s="222">
        <v>42</v>
      </c>
      <c r="B50" s="184" t="s">
        <v>54</v>
      </c>
      <c r="C50" s="185">
        <v>3898.5</v>
      </c>
      <c r="D50" s="217"/>
      <c r="E50" s="304">
        <f t="shared" si="13"/>
        <v>3898.5</v>
      </c>
      <c r="F50" s="274">
        <v>343.4</v>
      </c>
      <c r="G50" s="186">
        <f t="shared" si="14"/>
        <v>350.95</v>
      </c>
      <c r="H50" s="187">
        <f t="shared" si="0"/>
        <v>0</v>
      </c>
      <c r="I50" s="187">
        <f t="shared" si="15"/>
        <v>350.95</v>
      </c>
      <c r="J50" s="188">
        <v>128</v>
      </c>
      <c r="K50" s="189">
        <v>0.03</v>
      </c>
      <c r="L50" s="190">
        <v>689.1</v>
      </c>
      <c r="M50" s="189">
        <f t="shared" si="16"/>
        <v>4587.6</v>
      </c>
      <c r="N50" s="189">
        <f t="shared" si="17"/>
        <v>20.67</v>
      </c>
      <c r="O50" s="191">
        <f t="shared" si="18"/>
        <v>0.005302</v>
      </c>
      <c r="P50" s="188">
        <v>109</v>
      </c>
      <c r="Q50" s="188">
        <v>128.61</v>
      </c>
      <c r="R50" s="192">
        <f t="shared" si="19"/>
        <v>19</v>
      </c>
      <c r="S50" s="283"/>
      <c r="T50" s="186">
        <f>G50-Q50-S50-N50</f>
        <v>201.67</v>
      </c>
      <c r="U50" s="182">
        <f t="shared" si="21"/>
        <v>10.61</v>
      </c>
      <c r="V50" s="193" t="s">
        <v>54</v>
      </c>
      <c r="W50" s="194">
        <v>15.6</v>
      </c>
      <c r="X50" s="195">
        <f t="shared" si="1"/>
        <v>5474.82</v>
      </c>
      <c r="Y50" s="288">
        <f t="shared" si="22"/>
        <v>22.912</v>
      </c>
      <c r="Z50" s="288">
        <f t="shared" si="2"/>
        <v>0</v>
      </c>
      <c r="AA50" s="288">
        <v>22.912</v>
      </c>
      <c r="AB50" s="195">
        <v>1280.5</v>
      </c>
      <c r="AC50" s="187">
        <f t="shared" si="23"/>
        <v>29338.82</v>
      </c>
      <c r="AD50" s="187">
        <f t="shared" si="24"/>
        <v>34813.64</v>
      </c>
      <c r="AE50" s="196">
        <f t="shared" si="25"/>
        <v>99.2</v>
      </c>
      <c r="AF50" s="197">
        <f t="shared" si="3"/>
        <v>99.2</v>
      </c>
      <c r="AG50" s="198">
        <v>1590.78</v>
      </c>
      <c r="AH50" s="199">
        <f t="shared" si="26"/>
        <v>0</v>
      </c>
      <c r="AI50" s="199">
        <f t="shared" si="4"/>
        <v>0</v>
      </c>
      <c r="AJ50" s="200">
        <f t="shared" si="27"/>
        <v>0</v>
      </c>
      <c r="AK50" s="190"/>
      <c r="AL50" s="175">
        <v>112.981</v>
      </c>
      <c r="AM50" s="201">
        <f t="shared" si="28"/>
        <v>112.981</v>
      </c>
      <c r="AN50" s="201">
        <f t="shared" si="5"/>
        <v>0</v>
      </c>
      <c r="AO50" s="202">
        <v>100</v>
      </c>
      <c r="AP50" s="202">
        <f t="shared" si="29"/>
        <v>84.97907</v>
      </c>
      <c r="AQ50" s="203">
        <f t="shared" si="6"/>
        <v>15.02093</v>
      </c>
      <c r="AR50" s="204">
        <f t="shared" si="7"/>
        <v>96.01</v>
      </c>
      <c r="AS50" s="204">
        <f t="shared" si="8"/>
        <v>16.971</v>
      </c>
      <c r="AT50" s="205">
        <f t="shared" si="9"/>
        <v>0.02898</v>
      </c>
      <c r="AU50" s="206">
        <f t="shared" si="10"/>
        <v>0.02463</v>
      </c>
      <c r="AV50" s="206">
        <f t="shared" si="11"/>
        <v>0.00435</v>
      </c>
      <c r="AW50" s="193" t="s">
        <v>54</v>
      </c>
      <c r="AX50" s="207"/>
      <c r="AY50" s="199">
        <v>1280.5</v>
      </c>
      <c r="AZ50" s="199">
        <f t="shared" si="33"/>
        <v>144672.17</v>
      </c>
      <c r="BA50" s="199">
        <f t="shared" si="12"/>
        <v>37.11</v>
      </c>
      <c r="BB50" s="201">
        <f t="shared" si="30"/>
        <v>135.893</v>
      </c>
      <c r="BC50" s="201">
        <f t="shared" si="31"/>
        <v>0</v>
      </c>
      <c r="BD50" s="201">
        <f t="shared" si="32"/>
        <v>135.893</v>
      </c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</row>
    <row r="51" spans="1:75" s="165" customFormat="1" ht="15.75">
      <c r="A51" s="222">
        <v>43</v>
      </c>
      <c r="B51" s="184" t="s">
        <v>55</v>
      </c>
      <c r="C51" s="185">
        <v>3910.3</v>
      </c>
      <c r="D51" s="217"/>
      <c r="E51" s="304">
        <f t="shared" si="13"/>
        <v>3910.3</v>
      </c>
      <c r="F51" s="274">
        <v>454.5</v>
      </c>
      <c r="G51" s="186">
        <f t="shared" si="14"/>
        <v>464.5</v>
      </c>
      <c r="H51" s="187">
        <f t="shared" si="0"/>
        <v>0</v>
      </c>
      <c r="I51" s="187">
        <f t="shared" si="15"/>
        <v>464.5</v>
      </c>
      <c r="J51" s="188">
        <v>130</v>
      </c>
      <c r="K51" s="189">
        <v>0.03</v>
      </c>
      <c r="L51" s="190">
        <v>689.1</v>
      </c>
      <c r="M51" s="189">
        <f t="shared" si="16"/>
        <v>4599.4</v>
      </c>
      <c r="N51" s="189">
        <f t="shared" si="17"/>
        <v>20.67</v>
      </c>
      <c r="O51" s="191">
        <f t="shared" si="18"/>
        <v>0.005286</v>
      </c>
      <c r="P51" s="188">
        <v>100</v>
      </c>
      <c r="Q51" s="188">
        <v>116.19</v>
      </c>
      <c r="R51" s="192">
        <f t="shared" si="19"/>
        <v>30</v>
      </c>
      <c r="S51" s="283"/>
      <c r="T51" s="186">
        <f t="shared" si="20"/>
        <v>327.64</v>
      </c>
      <c r="U51" s="182">
        <f t="shared" si="21"/>
        <v>10.92</v>
      </c>
      <c r="V51" s="193" t="s">
        <v>55</v>
      </c>
      <c r="W51" s="194">
        <v>15.6</v>
      </c>
      <c r="X51" s="195">
        <f t="shared" si="1"/>
        <v>7246.2</v>
      </c>
      <c r="Y51" s="288">
        <f t="shared" si="22"/>
        <v>26.944</v>
      </c>
      <c r="Z51" s="288">
        <f t="shared" si="2"/>
        <v>0</v>
      </c>
      <c r="AA51" s="288">
        <v>26.944</v>
      </c>
      <c r="AB51" s="195">
        <v>1280.5</v>
      </c>
      <c r="AC51" s="187">
        <f t="shared" si="23"/>
        <v>34501.79</v>
      </c>
      <c r="AD51" s="187">
        <f t="shared" si="24"/>
        <v>41747.99</v>
      </c>
      <c r="AE51" s="196">
        <f t="shared" si="25"/>
        <v>89.88</v>
      </c>
      <c r="AF51" s="197">
        <f t="shared" si="3"/>
        <v>89.88</v>
      </c>
      <c r="AG51" s="198">
        <v>1590.78</v>
      </c>
      <c r="AH51" s="199">
        <f t="shared" si="26"/>
        <v>0</v>
      </c>
      <c r="AI51" s="199">
        <f t="shared" si="4"/>
        <v>0</v>
      </c>
      <c r="AJ51" s="200">
        <f t="shared" si="27"/>
        <v>0</v>
      </c>
      <c r="AK51" s="190"/>
      <c r="AL51" s="175">
        <v>129.861</v>
      </c>
      <c r="AM51" s="201">
        <f t="shared" si="28"/>
        <v>129.861</v>
      </c>
      <c r="AN51" s="201">
        <f t="shared" si="5"/>
        <v>0</v>
      </c>
      <c r="AO51" s="202">
        <v>100</v>
      </c>
      <c r="AP51" s="202">
        <f t="shared" si="29"/>
        <v>85.01761</v>
      </c>
      <c r="AQ51" s="203">
        <f t="shared" si="6"/>
        <v>14.98239</v>
      </c>
      <c r="AR51" s="204">
        <f t="shared" si="7"/>
        <v>110.405</v>
      </c>
      <c r="AS51" s="204">
        <f t="shared" si="8"/>
        <v>19.456</v>
      </c>
      <c r="AT51" s="205">
        <f t="shared" si="9"/>
        <v>0.03321</v>
      </c>
      <c r="AU51" s="206">
        <f t="shared" si="10"/>
        <v>0.02823</v>
      </c>
      <c r="AV51" s="206">
        <f t="shared" si="11"/>
        <v>0.00498</v>
      </c>
      <c r="AW51" s="193" t="s">
        <v>55</v>
      </c>
      <c r="AX51" s="207"/>
      <c r="AY51" s="199">
        <v>1280.5</v>
      </c>
      <c r="AZ51" s="199">
        <f t="shared" si="33"/>
        <v>166287.01</v>
      </c>
      <c r="BA51" s="199">
        <f t="shared" si="12"/>
        <v>42.53</v>
      </c>
      <c r="BB51" s="201">
        <f t="shared" si="30"/>
        <v>156.805</v>
      </c>
      <c r="BC51" s="201">
        <f t="shared" si="31"/>
        <v>0</v>
      </c>
      <c r="BD51" s="201">
        <f t="shared" si="32"/>
        <v>156.805</v>
      </c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</row>
    <row r="52" spans="1:75" s="165" customFormat="1" ht="15.75">
      <c r="A52" s="222">
        <v>44</v>
      </c>
      <c r="B52" s="184" t="s">
        <v>56</v>
      </c>
      <c r="C52" s="185">
        <v>6498.9</v>
      </c>
      <c r="D52" s="217"/>
      <c r="E52" s="304">
        <f t="shared" si="13"/>
        <v>6498.9</v>
      </c>
      <c r="F52" s="274">
        <v>409</v>
      </c>
      <c r="G52" s="186">
        <f t="shared" si="14"/>
        <v>418</v>
      </c>
      <c r="H52" s="187">
        <f t="shared" si="0"/>
        <v>0</v>
      </c>
      <c r="I52" s="187">
        <f t="shared" si="15"/>
        <v>418</v>
      </c>
      <c r="J52" s="188">
        <v>247</v>
      </c>
      <c r="K52" s="189">
        <v>0.03</v>
      </c>
      <c r="L52" s="190">
        <v>1176.3</v>
      </c>
      <c r="M52" s="189">
        <f t="shared" si="16"/>
        <v>7675.2</v>
      </c>
      <c r="N52" s="189">
        <f t="shared" si="17"/>
        <v>35.29</v>
      </c>
      <c r="O52" s="191">
        <f t="shared" si="18"/>
        <v>0.00543</v>
      </c>
      <c r="P52" s="188">
        <v>206</v>
      </c>
      <c r="Q52" s="188">
        <v>192.18</v>
      </c>
      <c r="R52" s="192">
        <f t="shared" si="19"/>
        <v>41</v>
      </c>
      <c r="S52" s="283"/>
      <c r="T52" s="186">
        <f t="shared" si="20"/>
        <v>190.53</v>
      </c>
      <c r="U52" s="182">
        <f>T52/R52</f>
        <v>4.65</v>
      </c>
      <c r="V52" s="193" t="s">
        <v>56</v>
      </c>
      <c r="W52" s="194">
        <v>15.6</v>
      </c>
      <c r="X52" s="195">
        <f t="shared" si="1"/>
        <v>6520.8</v>
      </c>
      <c r="Y52" s="288">
        <f t="shared" si="22"/>
        <v>24.284</v>
      </c>
      <c r="Z52" s="288">
        <f t="shared" si="2"/>
        <v>0</v>
      </c>
      <c r="AA52" s="288">
        <v>24.284</v>
      </c>
      <c r="AB52" s="195">
        <v>1280.5</v>
      </c>
      <c r="AC52" s="187">
        <f t="shared" si="23"/>
        <v>31095.66</v>
      </c>
      <c r="AD52" s="187">
        <f t="shared" si="24"/>
        <v>37616.46</v>
      </c>
      <c r="AE52" s="196">
        <f t="shared" si="25"/>
        <v>89.99</v>
      </c>
      <c r="AF52" s="197">
        <f t="shared" si="3"/>
        <v>89.99</v>
      </c>
      <c r="AG52" s="198">
        <v>1590.78</v>
      </c>
      <c r="AH52" s="199">
        <f t="shared" si="26"/>
        <v>0</v>
      </c>
      <c r="AI52" s="199">
        <f t="shared" si="4"/>
        <v>0</v>
      </c>
      <c r="AJ52" s="200">
        <f t="shared" si="27"/>
        <v>0</v>
      </c>
      <c r="AK52" s="190"/>
      <c r="AL52" s="175">
        <v>205.452</v>
      </c>
      <c r="AM52" s="201">
        <f t="shared" si="28"/>
        <v>205.452</v>
      </c>
      <c r="AN52" s="201">
        <f t="shared" si="5"/>
        <v>0</v>
      </c>
      <c r="AO52" s="202">
        <v>100</v>
      </c>
      <c r="AP52" s="202">
        <f t="shared" si="29"/>
        <v>84.67402</v>
      </c>
      <c r="AQ52" s="203">
        <f t="shared" si="6"/>
        <v>15.32598</v>
      </c>
      <c r="AR52" s="204">
        <f t="shared" si="7"/>
        <v>173.964</v>
      </c>
      <c r="AS52" s="204">
        <f t="shared" si="8"/>
        <v>31.488</v>
      </c>
      <c r="AT52" s="205">
        <f t="shared" si="9"/>
        <v>0.03161</v>
      </c>
      <c r="AU52" s="206">
        <f t="shared" si="10"/>
        <v>0.02677</v>
      </c>
      <c r="AV52" s="206">
        <f t="shared" si="11"/>
        <v>0.00485</v>
      </c>
      <c r="AW52" s="193" t="s">
        <v>56</v>
      </c>
      <c r="AX52" s="207"/>
      <c r="AY52" s="199">
        <v>1280.5</v>
      </c>
      <c r="AZ52" s="199">
        <f t="shared" si="33"/>
        <v>263081.29</v>
      </c>
      <c r="BA52" s="199">
        <f t="shared" si="12"/>
        <v>40.48</v>
      </c>
      <c r="BB52" s="201">
        <f t="shared" si="30"/>
        <v>229.736</v>
      </c>
      <c r="BC52" s="201">
        <f t="shared" si="31"/>
        <v>0</v>
      </c>
      <c r="BD52" s="201">
        <f t="shared" si="32"/>
        <v>229.736</v>
      </c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</row>
    <row r="53" spans="1:75" s="165" customFormat="1" ht="15.75">
      <c r="A53" s="222">
        <v>45</v>
      </c>
      <c r="B53" s="184" t="s">
        <v>57</v>
      </c>
      <c r="C53" s="185">
        <v>6806.9</v>
      </c>
      <c r="D53" s="217"/>
      <c r="E53" s="304">
        <f t="shared" si="13"/>
        <v>6806.9</v>
      </c>
      <c r="F53" s="274">
        <v>544.94</v>
      </c>
      <c r="G53" s="186">
        <f t="shared" si="14"/>
        <v>556.93</v>
      </c>
      <c r="H53" s="187">
        <f t="shared" si="0"/>
        <v>0</v>
      </c>
      <c r="I53" s="187">
        <f t="shared" si="15"/>
        <v>556.93</v>
      </c>
      <c r="J53" s="188">
        <v>202</v>
      </c>
      <c r="K53" s="189">
        <v>0.03</v>
      </c>
      <c r="L53" s="190">
        <v>1309.8</v>
      </c>
      <c r="M53" s="189">
        <f t="shared" si="16"/>
        <v>8116.7</v>
      </c>
      <c r="N53" s="189">
        <f t="shared" si="17"/>
        <v>39.29</v>
      </c>
      <c r="O53" s="191">
        <f t="shared" si="18"/>
        <v>0.005772</v>
      </c>
      <c r="P53" s="188">
        <v>176</v>
      </c>
      <c r="Q53" s="188">
        <v>217.25</v>
      </c>
      <c r="R53" s="192">
        <f t="shared" si="19"/>
        <v>26</v>
      </c>
      <c r="S53" s="283"/>
      <c r="T53" s="186">
        <f t="shared" si="20"/>
        <v>300.39</v>
      </c>
      <c r="U53" s="182">
        <f t="shared" si="21"/>
        <v>11.55</v>
      </c>
      <c r="V53" s="193" t="s">
        <v>57</v>
      </c>
      <c r="W53" s="194">
        <v>15.6</v>
      </c>
      <c r="X53" s="195">
        <f t="shared" si="1"/>
        <v>8688.11</v>
      </c>
      <c r="Y53" s="288">
        <f t="shared" si="22"/>
        <v>32.854</v>
      </c>
      <c r="Z53" s="288">
        <f t="shared" si="2"/>
        <v>0</v>
      </c>
      <c r="AA53" s="288">
        <v>32.854</v>
      </c>
      <c r="AB53" s="195">
        <v>1280.5</v>
      </c>
      <c r="AC53" s="187">
        <f t="shared" si="23"/>
        <v>42069.55</v>
      </c>
      <c r="AD53" s="187">
        <f t="shared" si="24"/>
        <v>50757.66</v>
      </c>
      <c r="AE53" s="196">
        <f t="shared" si="25"/>
        <v>91.14</v>
      </c>
      <c r="AF53" s="197">
        <f t="shared" si="3"/>
        <v>91.14</v>
      </c>
      <c r="AG53" s="198">
        <v>1590.78</v>
      </c>
      <c r="AH53" s="199">
        <f t="shared" si="26"/>
        <v>0</v>
      </c>
      <c r="AI53" s="199">
        <f t="shared" si="4"/>
        <v>0</v>
      </c>
      <c r="AJ53" s="200">
        <f t="shared" si="27"/>
        <v>0</v>
      </c>
      <c r="AK53" s="190"/>
      <c r="AL53" s="175">
        <v>179.884</v>
      </c>
      <c r="AM53" s="201">
        <f t="shared" si="28"/>
        <v>179.884</v>
      </c>
      <c r="AN53" s="201">
        <f t="shared" si="5"/>
        <v>0</v>
      </c>
      <c r="AO53" s="202">
        <v>100</v>
      </c>
      <c r="AP53" s="202">
        <f t="shared" si="29"/>
        <v>83.8629</v>
      </c>
      <c r="AQ53" s="203">
        <f t="shared" si="6"/>
        <v>16.1371</v>
      </c>
      <c r="AR53" s="204">
        <f t="shared" si="7"/>
        <v>150.856</v>
      </c>
      <c r="AS53" s="204">
        <f t="shared" si="8"/>
        <v>29.028</v>
      </c>
      <c r="AT53" s="205">
        <f t="shared" si="9"/>
        <v>0.02643</v>
      </c>
      <c r="AU53" s="206">
        <f t="shared" si="10"/>
        <v>0.02216</v>
      </c>
      <c r="AV53" s="206">
        <f t="shared" si="11"/>
        <v>0.00426</v>
      </c>
      <c r="AW53" s="193" t="s">
        <v>57</v>
      </c>
      <c r="AX53" s="207"/>
      <c r="AY53" s="199">
        <v>1280.5</v>
      </c>
      <c r="AZ53" s="199">
        <f t="shared" si="33"/>
        <v>230341.46</v>
      </c>
      <c r="BA53" s="199">
        <f t="shared" si="12"/>
        <v>33.84</v>
      </c>
      <c r="BB53" s="201">
        <f t="shared" si="30"/>
        <v>212.738</v>
      </c>
      <c r="BC53" s="201">
        <f t="shared" si="31"/>
        <v>0</v>
      </c>
      <c r="BD53" s="201">
        <f t="shared" si="32"/>
        <v>212.738</v>
      </c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</row>
    <row r="54" spans="1:75" s="165" customFormat="1" ht="14.25">
      <c r="A54" s="222"/>
      <c r="B54" s="184"/>
      <c r="C54" s="331"/>
      <c r="D54" s="332"/>
      <c r="E54" s="304"/>
      <c r="F54" s="276"/>
      <c r="G54" s="186"/>
      <c r="H54" s="187"/>
      <c r="I54" s="187"/>
      <c r="J54" s="285"/>
      <c r="K54" s="190"/>
      <c r="L54" s="190"/>
      <c r="M54" s="189"/>
      <c r="N54" s="189"/>
      <c r="O54" s="191"/>
      <c r="P54" s="285"/>
      <c r="Q54" s="285"/>
      <c r="R54" s="192"/>
      <c r="S54" s="285"/>
      <c r="T54" s="186"/>
      <c r="U54" s="182"/>
      <c r="V54" s="193"/>
      <c r="W54" s="194"/>
      <c r="X54" s="187"/>
      <c r="Y54" s="288"/>
      <c r="Z54" s="288"/>
      <c r="AA54" s="288"/>
      <c r="AB54" s="187"/>
      <c r="AC54" s="187"/>
      <c r="AD54" s="187"/>
      <c r="AE54" s="196"/>
      <c r="AF54" s="197"/>
      <c r="AG54" s="198"/>
      <c r="AH54" s="199"/>
      <c r="AI54" s="199"/>
      <c r="AJ54" s="200"/>
      <c r="AK54" s="190"/>
      <c r="AL54" s="175"/>
      <c r="AM54" s="201"/>
      <c r="AN54" s="201"/>
      <c r="AO54" s="202"/>
      <c r="AP54" s="202"/>
      <c r="AQ54" s="203"/>
      <c r="AR54" s="333"/>
      <c r="AS54" s="204"/>
      <c r="AT54" s="204"/>
      <c r="AU54" s="206"/>
      <c r="AV54" s="206"/>
      <c r="AW54" s="193"/>
      <c r="AX54" s="207"/>
      <c r="AY54" s="199"/>
      <c r="AZ54" s="199"/>
      <c r="BA54" s="199"/>
      <c r="BB54" s="201"/>
      <c r="BC54" s="201"/>
      <c r="BD54" s="201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</row>
    <row r="55" spans="1:75" s="165" customFormat="1" ht="14.25">
      <c r="A55" s="222"/>
      <c r="B55" s="184"/>
      <c r="C55" s="331"/>
      <c r="D55" s="332"/>
      <c r="E55" s="304"/>
      <c r="F55" s="276"/>
      <c r="G55" s="186"/>
      <c r="H55" s="187"/>
      <c r="I55" s="187"/>
      <c r="J55" s="285"/>
      <c r="K55" s="190"/>
      <c r="L55" s="190"/>
      <c r="M55" s="189"/>
      <c r="N55" s="189"/>
      <c r="O55" s="191"/>
      <c r="P55" s="285"/>
      <c r="Q55" s="285"/>
      <c r="R55" s="192"/>
      <c r="S55" s="285"/>
      <c r="T55" s="186"/>
      <c r="U55" s="182"/>
      <c r="V55" s="193"/>
      <c r="W55" s="194"/>
      <c r="X55" s="187"/>
      <c r="Y55" s="288"/>
      <c r="Z55" s="288"/>
      <c r="AA55" s="288"/>
      <c r="AB55" s="187"/>
      <c r="AC55" s="187"/>
      <c r="AD55" s="187"/>
      <c r="AE55" s="196"/>
      <c r="AF55" s="197"/>
      <c r="AG55" s="198"/>
      <c r="AH55" s="199"/>
      <c r="AI55" s="199"/>
      <c r="AJ55" s="200"/>
      <c r="AK55" s="190"/>
      <c r="AL55" s="175"/>
      <c r="AM55" s="201"/>
      <c r="AN55" s="201"/>
      <c r="AO55" s="202"/>
      <c r="AP55" s="202"/>
      <c r="AQ55" s="203"/>
      <c r="AR55" s="333"/>
      <c r="AS55" s="204"/>
      <c r="AT55" s="204"/>
      <c r="AU55" s="206"/>
      <c r="AV55" s="206"/>
      <c r="AW55" s="193"/>
      <c r="AX55" s="207"/>
      <c r="AY55" s="199"/>
      <c r="AZ55" s="199"/>
      <c r="BA55" s="199"/>
      <c r="BB55" s="201"/>
      <c r="BC55" s="201"/>
      <c r="BD55" s="201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</row>
    <row r="56" spans="1:75" s="165" customFormat="1" ht="15">
      <c r="A56" s="334"/>
      <c r="B56" s="335" t="s">
        <v>58</v>
      </c>
      <c r="C56" s="336">
        <f>SUM(C9:C55)</f>
        <v>166729.5</v>
      </c>
      <c r="D56" s="336">
        <f>SUM(D9:D55)</f>
        <v>3264.3</v>
      </c>
      <c r="E56" s="337">
        <f t="shared" si="13"/>
        <v>169993.8</v>
      </c>
      <c r="F56" s="277">
        <f aca="true" t="shared" si="34" ref="F56:BA56">SUM(F9:F55)</f>
        <v>15012.12</v>
      </c>
      <c r="G56" s="277">
        <f>SUM(G9:G53)</f>
        <v>15342.38</v>
      </c>
      <c r="H56" s="278">
        <f t="shared" si="34"/>
        <v>64.02</v>
      </c>
      <c r="I56" s="277">
        <f>SUM(I9:I53)</f>
        <v>15158.12</v>
      </c>
      <c r="J56" s="183">
        <f>SUM(J9:J53)</f>
        <v>6659</v>
      </c>
      <c r="K56" s="277">
        <f t="shared" si="34"/>
        <v>1.35</v>
      </c>
      <c r="L56" s="183">
        <f t="shared" si="34"/>
        <v>18562.4</v>
      </c>
      <c r="M56" s="183">
        <f t="shared" si="34"/>
        <v>188556.2</v>
      </c>
      <c r="N56" s="338">
        <f t="shared" si="34"/>
        <v>556.9</v>
      </c>
      <c r="O56" s="339">
        <f>SUM(O9:O53)</f>
        <v>0.142764</v>
      </c>
      <c r="P56" s="183">
        <f>SUM(P9:P53)</f>
        <v>5164</v>
      </c>
      <c r="Q56" s="338">
        <f t="shared" si="34"/>
        <v>6697.54</v>
      </c>
      <c r="R56" s="183">
        <f t="shared" si="34"/>
        <v>1495</v>
      </c>
      <c r="S56" s="286">
        <f>SUM(S9:S53)</f>
        <v>55.401</v>
      </c>
      <c r="T56" s="338">
        <f t="shared" si="34"/>
        <v>7912.29</v>
      </c>
      <c r="U56" s="182">
        <f>SUM(U9:U53)</f>
        <v>281.64</v>
      </c>
      <c r="V56" s="183">
        <f t="shared" si="34"/>
        <v>0</v>
      </c>
      <c r="W56" s="183">
        <f t="shared" si="34"/>
        <v>702</v>
      </c>
      <c r="X56" s="183">
        <f t="shared" si="34"/>
        <v>236466.7</v>
      </c>
      <c r="Y56" s="278">
        <f t="shared" si="34"/>
        <v>899.255</v>
      </c>
      <c r="Z56" s="286">
        <f t="shared" si="34"/>
        <v>3.738</v>
      </c>
      <c r="AA56" s="278">
        <f t="shared" si="34"/>
        <v>910.106</v>
      </c>
      <c r="AB56" s="183">
        <f t="shared" si="34"/>
        <v>57622.5</v>
      </c>
      <c r="AC56" s="183">
        <f t="shared" si="34"/>
        <v>1151496</v>
      </c>
      <c r="AD56" s="183">
        <f t="shared" si="34"/>
        <v>1387962.7</v>
      </c>
      <c r="AE56" s="338">
        <f t="shared" si="34"/>
        <v>4118.71</v>
      </c>
      <c r="AF56" s="183">
        <f t="shared" si="34"/>
        <v>4118.7</v>
      </c>
      <c r="AG56" s="338">
        <f t="shared" si="34"/>
        <v>71585.1</v>
      </c>
      <c r="AH56" s="338">
        <f t="shared" si="34"/>
        <v>5946.32</v>
      </c>
      <c r="AI56" s="338">
        <f t="shared" si="34"/>
        <v>998.73</v>
      </c>
      <c r="AJ56" s="338">
        <f t="shared" si="34"/>
        <v>6945.05</v>
      </c>
      <c r="AK56" s="183">
        <f t="shared" si="34"/>
        <v>2191.3</v>
      </c>
      <c r="AL56" s="286">
        <v>5280.486</v>
      </c>
      <c r="AM56" s="278">
        <f t="shared" si="34"/>
        <v>5185.41</v>
      </c>
      <c r="AN56" s="278">
        <f t="shared" si="34"/>
        <v>95.074</v>
      </c>
      <c r="AO56" s="183">
        <f t="shared" si="34"/>
        <v>4500</v>
      </c>
      <c r="AP56" s="183">
        <f t="shared" si="34"/>
        <v>4072.5</v>
      </c>
      <c r="AQ56" s="183">
        <f t="shared" si="34"/>
        <v>427.5</v>
      </c>
      <c r="AR56" s="183">
        <f t="shared" si="34"/>
        <v>4763.6</v>
      </c>
      <c r="AS56" s="183">
        <f t="shared" si="34"/>
        <v>516.9</v>
      </c>
      <c r="AT56" s="278">
        <f t="shared" si="34"/>
        <v>1.402</v>
      </c>
      <c r="AU56" s="183">
        <f t="shared" si="34"/>
        <v>1.3</v>
      </c>
      <c r="AV56" s="183">
        <f t="shared" si="34"/>
        <v>0.1</v>
      </c>
      <c r="AW56" s="183">
        <f t="shared" si="34"/>
        <v>0</v>
      </c>
      <c r="AX56" s="183">
        <f t="shared" si="34"/>
        <v>0</v>
      </c>
      <c r="AY56" s="183">
        <f t="shared" si="34"/>
        <v>57622.5</v>
      </c>
      <c r="AZ56" s="338">
        <f t="shared" si="34"/>
        <v>6639917.52</v>
      </c>
      <c r="BA56" s="183">
        <f t="shared" si="34"/>
        <v>1795.1</v>
      </c>
      <c r="BB56" s="291">
        <f>AM56+Y56</f>
        <v>6084.665</v>
      </c>
      <c r="BC56" s="291">
        <f>AN56+Z56</f>
        <v>98.812</v>
      </c>
      <c r="BD56" s="291">
        <f>BB56+BC56</f>
        <v>6183.477</v>
      </c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</row>
    <row r="57" spans="1:75" s="165" customFormat="1" ht="15">
      <c r="A57" s="334"/>
      <c r="B57" s="335"/>
      <c r="C57" s="163"/>
      <c r="D57" s="340"/>
      <c r="E57" s="304"/>
      <c r="F57" s="277"/>
      <c r="G57" s="186"/>
      <c r="H57" s="187"/>
      <c r="I57" s="187" t="s">
        <v>115</v>
      </c>
      <c r="J57" s="285"/>
      <c r="K57" s="190"/>
      <c r="L57" s="190"/>
      <c r="M57" s="189"/>
      <c r="N57" s="189"/>
      <c r="O57" s="191"/>
      <c r="P57" s="285"/>
      <c r="Q57" s="341"/>
      <c r="R57" s="192"/>
      <c r="S57" s="287"/>
      <c r="T57" s="186"/>
      <c r="U57" s="182"/>
      <c r="V57" s="342"/>
      <c r="W57" s="194"/>
      <c r="X57" s="187"/>
      <c r="Y57" s="288"/>
      <c r="Z57" s="288"/>
      <c r="AA57" s="288"/>
      <c r="AB57" s="187"/>
      <c r="AC57" s="187"/>
      <c r="AD57" s="187"/>
      <c r="AE57" s="196"/>
      <c r="AF57" s="197"/>
      <c r="AG57" s="343"/>
      <c r="AH57" s="199"/>
      <c r="AI57" s="199"/>
      <c r="AJ57" s="200"/>
      <c r="AK57" s="190"/>
      <c r="AL57" s="201"/>
      <c r="AM57" s="201"/>
      <c r="AN57" s="201"/>
      <c r="AO57" s="202"/>
      <c r="AP57" s="202"/>
      <c r="AQ57" s="203"/>
      <c r="AR57" s="333"/>
      <c r="AS57" s="204"/>
      <c r="AT57" s="204"/>
      <c r="AU57" s="206"/>
      <c r="AV57" s="206"/>
      <c r="AW57" s="342"/>
      <c r="AX57" s="207"/>
      <c r="AY57" s="199"/>
      <c r="AZ57" s="199"/>
      <c r="BA57" s="199"/>
      <c r="BB57" s="201"/>
      <c r="BC57" s="201"/>
      <c r="BD57" s="201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</row>
    <row r="58" spans="1:75" s="165" customFormat="1" ht="15.75">
      <c r="A58" s="222">
        <v>46</v>
      </c>
      <c r="B58" s="184" t="s">
        <v>41</v>
      </c>
      <c r="C58" s="344">
        <v>10025</v>
      </c>
      <c r="D58" s="331">
        <v>0</v>
      </c>
      <c r="E58" s="337">
        <f t="shared" si="13"/>
        <v>10025</v>
      </c>
      <c r="F58" s="276">
        <v>682.84</v>
      </c>
      <c r="G58" s="186">
        <f t="shared" si="14"/>
        <v>697.86</v>
      </c>
      <c r="H58" s="187">
        <f>O58*D58+S58</f>
        <v>0</v>
      </c>
      <c r="I58" s="187">
        <f>O58*C58+T58+Q58</f>
        <v>697.86</v>
      </c>
      <c r="J58" s="175">
        <v>377</v>
      </c>
      <c r="K58" s="190">
        <v>0.03</v>
      </c>
      <c r="L58" s="190">
        <v>1819.6</v>
      </c>
      <c r="M58" s="189">
        <f t="shared" si="16"/>
        <v>11844.6</v>
      </c>
      <c r="N58" s="189">
        <f t="shared" si="17"/>
        <v>54.59</v>
      </c>
      <c r="O58" s="191">
        <f t="shared" si="18"/>
        <v>0.005445</v>
      </c>
      <c r="P58" s="175">
        <v>291</v>
      </c>
      <c r="Q58" s="199">
        <v>369.4</v>
      </c>
      <c r="R58" s="192">
        <f t="shared" si="19"/>
        <v>86</v>
      </c>
      <c r="S58" s="287"/>
      <c r="T58" s="186">
        <f>G58-Q58-S58-N58</f>
        <v>273.87</v>
      </c>
      <c r="U58" s="182">
        <f t="shared" si="21"/>
        <v>3.18</v>
      </c>
      <c r="V58" s="193" t="s">
        <v>41</v>
      </c>
      <c r="W58" s="194">
        <v>15.6</v>
      </c>
      <c r="X58" s="187">
        <f>W58*I58</f>
        <v>10886.62</v>
      </c>
      <c r="Y58" s="288">
        <f>AA58*I58/G58</f>
        <v>41.537</v>
      </c>
      <c r="Z58" s="288">
        <f>AA58*H58/G58</f>
        <v>0</v>
      </c>
      <c r="AA58" s="288">
        <v>41.537</v>
      </c>
      <c r="AB58" s="195">
        <v>1280.5</v>
      </c>
      <c r="AC58" s="187">
        <f>Y58*AB58</f>
        <v>53188.13</v>
      </c>
      <c r="AD58" s="187">
        <f t="shared" si="24"/>
        <v>64074.75</v>
      </c>
      <c r="AE58" s="196">
        <f>(AA58*AB58+G58*W58)/G58</f>
        <v>91.82</v>
      </c>
      <c r="AF58" s="197">
        <f>AD58/I58</f>
        <v>91.82</v>
      </c>
      <c r="AG58" s="343">
        <v>1590.78</v>
      </c>
      <c r="AH58" s="199">
        <f t="shared" si="26"/>
        <v>0</v>
      </c>
      <c r="AI58" s="199">
        <f>W58*H58</f>
        <v>0</v>
      </c>
      <c r="AJ58" s="200">
        <f t="shared" si="27"/>
        <v>0</v>
      </c>
      <c r="AK58" s="190"/>
      <c r="AL58" s="201">
        <v>289.26</v>
      </c>
      <c r="AM58" s="201">
        <f>AL58</f>
        <v>289.26</v>
      </c>
      <c r="AN58" s="201">
        <f>(AU58+AV58)*D58</f>
        <v>0</v>
      </c>
      <c r="AO58" s="202">
        <v>100</v>
      </c>
      <c r="AP58" s="202">
        <f t="shared" si="29"/>
        <v>84.63773</v>
      </c>
      <c r="AQ58" s="203">
        <f>AO58-AP58</f>
        <v>15.36227</v>
      </c>
      <c r="AR58" s="333">
        <f>AL58*AP58/100</f>
        <v>244.8231</v>
      </c>
      <c r="AS58" s="204">
        <f>AL58*AQ58/100</f>
        <v>44.437</v>
      </c>
      <c r="AT58" s="205">
        <f>AL58/E58</f>
        <v>0.02885</v>
      </c>
      <c r="AU58" s="206">
        <f>AR58/E58</f>
        <v>0.02442</v>
      </c>
      <c r="AV58" s="206">
        <f>AS58/E58</f>
        <v>0.00443</v>
      </c>
      <c r="AW58" s="193" t="s">
        <v>41</v>
      </c>
      <c r="AX58" s="207"/>
      <c r="AY58" s="199">
        <v>1280.5</v>
      </c>
      <c r="AZ58" s="199">
        <f>AY58*AM58</f>
        <v>370397.43</v>
      </c>
      <c r="BA58" s="199">
        <f>AZ58/C58</f>
        <v>36.95</v>
      </c>
      <c r="BB58" s="201">
        <f>AM58+Y58</f>
        <v>330.797</v>
      </c>
      <c r="BC58" s="201">
        <f>AN58+Z58</f>
        <v>0</v>
      </c>
      <c r="BD58" s="201">
        <f>BB58+BC58</f>
        <v>330.797</v>
      </c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</row>
    <row r="59" spans="1:75" s="165" customFormat="1" ht="14.25">
      <c r="A59" s="222"/>
      <c r="B59" s="184"/>
      <c r="C59" s="331"/>
      <c r="D59" s="332"/>
      <c r="E59" s="304"/>
      <c r="F59" s="276"/>
      <c r="G59" s="186"/>
      <c r="H59" s="187"/>
      <c r="I59" s="187"/>
      <c r="J59" s="285" t="s">
        <v>115</v>
      </c>
      <c r="K59" s="190"/>
      <c r="L59" s="190"/>
      <c r="M59" s="189"/>
      <c r="N59" s="189"/>
      <c r="O59" s="191"/>
      <c r="P59" s="285"/>
      <c r="Q59" s="341"/>
      <c r="R59" s="192"/>
      <c r="S59" s="287"/>
      <c r="T59" s="186"/>
      <c r="U59" s="182"/>
      <c r="V59" s="193"/>
      <c r="W59" s="194"/>
      <c r="X59" s="187"/>
      <c r="Y59" s="288"/>
      <c r="Z59" s="288"/>
      <c r="AA59" s="288"/>
      <c r="AB59" s="187"/>
      <c r="AC59" s="187"/>
      <c r="AD59" s="187"/>
      <c r="AE59" s="196"/>
      <c r="AF59" s="197"/>
      <c r="AG59" s="343"/>
      <c r="AH59" s="199"/>
      <c r="AI59" s="199"/>
      <c r="AJ59" s="200"/>
      <c r="AK59" s="190"/>
      <c r="AL59" s="201"/>
      <c r="AM59" s="201"/>
      <c r="AN59" s="201"/>
      <c r="AO59" s="202"/>
      <c r="AP59" s="202"/>
      <c r="AQ59" s="203"/>
      <c r="AR59" s="333"/>
      <c r="AS59" s="204"/>
      <c r="AT59" s="204"/>
      <c r="AU59" s="206"/>
      <c r="AV59" s="206"/>
      <c r="AW59" s="193"/>
      <c r="AX59" s="207"/>
      <c r="AY59" s="199"/>
      <c r="AZ59" s="199"/>
      <c r="BA59" s="199"/>
      <c r="BB59" s="201"/>
      <c r="BC59" s="201"/>
      <c r="BD59" s="201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</row>
    <row r="60" spans="1:75" s="165" customFormat="1" ht="15">
      <c r="A60" s="222"/>
      <c r="B60" s="335" t="s">
        <v>75</v>
      </c>
      <c r="C60" s="336">
        <f>SUM(C56:C58)</f>
        <v>176754.5</v>
      </c>
      <c r="D60" s="345">
        <f>SUM(D56:D58)</f>
        <v>3264.3</v>
      </c>
      <c r="E60" s="337">
        <f t="shared" si="13"/>
        <v>180018.8</v>
      </c>
      <c r="F60" s="277">
        <f aca="true" t="shared" si="35" ref="F60:BA60">SUM(F56:F58)</f>
        <v>15694.96</v>
      </c>
      <c r="G60" s="277">
        <f>SUM(G56:G58)</f>
        <v>16040.24</v>
      </c>
      <c r="H60" s="278">
        <f t="shared" si="35"/>
        <v>64.02</v>
      </c>
      <c r="I60" s="277">
        <f>SUM(I56:I58)</f>
        <v>15855.98</v>
      </c>
      <c r="J60" s="183">
        <f>SUM(J56:J58)</f>
        <v>7036</v>
      </c>
      <c r="K60" s="277">
        <f t="shared" si="35"/>
        <v>1.38</v>
      </c>
      <c r="L60" s="183">
        <f>SUM(L56:L58)</f>
        <v>20382</v>
      </c>
      <c r="M60" s="183">
        <f t="shared" si="35"/>
        <v>200400.8</v>
      </c>
      <c r="N60" s="338">
        <f t="shared" si="35"/>
        <v>611.49</v>
      </c>
      <c r="O60" s="339">
        <f t="shared" si="35"/>
        <v>0.148209</v>
      </c>
      <c r="P60" s="183">
        <f>SUM(P56:P58)</f>
        <v>5455</v>
      </c>
      <c r="Q60" s="338">
        <f t="shared" si="35"/>
        <v>7066.94</v>
      </c>
      <c r="R60" s="183">
        <f t="shared" si="35"/>
        <v>1581</v>
      </c>
      <c r="S60" s="286">
        <f>SUM(S56:S58)</f>
        <v>55.401</v>
      </c>
      <c r="T60" s="338">
        <f t="shared" si="35"/>
        <v>8186.16</v>
      </c>
      <c r="U60" s="183">
        <f>SUM(U56:U58)</f>
        <v>284.8</v>
      </c>
      <c r="V60" s="183">
        <f t="shared" si="35"/>
        <v>0</v>
      </c>
      <c r="W60" s="183">
        <f t="shared" si="35"/>
        <v>717.6</v>
      </c>
      <c r="X60" s="183">
        <f t="shared" si="35"/>
        <v>247353.3</v>
      </c>
      <c r="Y60" s="278">
        <f t="shared" si="35"/>
        <v>940.792</v>
      </c>
      <c r="Z60" s="286">
        <f t="shared" si="35"/>
        <v>3.738</v>
      </c>
      <c r="AA60" s="278">
        <f t="shared" si="35"/>
        <v>951.643</v>
      </c>
      <c r="AB60" s="183">
        <f t="shared" si="35"/>
        <v>58903</v>
      </c>
      <c r="AC60" s="183">
        <f t="shared" si="35"/>
        <v>1204684.1</v>
      </c>
      <c r="AD60" s="183">
        <f t="shared" si="35"/>
        <v>1452037.5</v>
      </c>
      <c r="AE60" s="338">
        <f t="shared" si="35"/>
        <v>4210.53</v>
      </c>
      <c r="AF60" s="183">
        <f t="shared" si="35"/>
        <v>4210.5</v>
      </c>
      <c r="AG60" s="338">
        <f t="shared" si="35"/>
        <v>73175.88</v>
      </c>
      <c r="AH60" s="338">
        <f t="shared" si="35"/>
        <v>5946.32</v>
      </c>
      <c r="AI60" s="338">
        <f t="shared" si="35"/>
        <v>998.73</v>
      </c>
      <c r="AJ60" s="338">
        <f t="shared" si="35"/>
        <v>6945.05</v>
      </c>
      <c r="AK60" s="183">
        <f t="shared" si="35"/>
        <v>2191.3</v>
      </c>
      <c r="AL60" s="286">
        <v>5569.746</v>
      </c>
      <c r="AM60" s="278">
        <f t="shared" si="35"/>
        <v>5474.67</v>
      </c>
      <c r="AN60" s="278">
        <f t="shared" si="35"/>
        <v>95.074</v>
      </c>
      <c r="AO60" s="183">
        <f t="shared" si="35"/>
        <v>4600</v>
      </c>
      <c r="AP60" s="183">
        <f t="shared" si="35"/>
        <v>4157.1</v>
      </c>
      <c r="AQ60" s="183">
        <f t="shared" si="35"/>
        <v>442.9</v>
      </c>
      <c r="AR60" s="183">
        <f t="shared" si="35"/>
        <v>5008.4</v>
      </c>
      <c r="AS60" s="183">
        <f t="shared" si="35"/>
        <v>561.3</v>
      </c>
      <c r="AT60" s="183">
        <f t="shared" si="35"/>
        <v>1.4</v>
      </c>
      <c r="AU60" s="183">
        <f t="shared" si="35"/>
        <v>1.3</v>
      </c>
      <c r="AV60" s="183">
        <f t="shared" si="35"/>
        <v>0.1</v>
      </c>
      <c r="AW60" s="183">
        <f t="shared" si="35"/>
        <v>0</v>
      </c>
      <c r="AX60" s="183">
        <f t="shared" si="35"/>
        <v>0</v>
      </c>
      <c r="AY60" s="183">
        <f t="shared" si="35"/>
        <v>58903</v>
      </c>
      <c r="AZ60" s="338">
        <f t="shared" si="35"/>
        <v>7010314.95</v>
      </c>
      <c r="BA60" s="183">
        <f t="shared" si="35"/>
        <v>1832.1</v>
      </c>
      <c r="BB60" s="291">
        <f>AM60+Y60</f>
        <v>6415.462</v>
      </c>
      <c r="BC60" s="291">
        <f>AN60+Z60</f>
        <v>98.812</v>
      </c>
      <c r="BD60" s="291">
        <f>BB60+BC60</f>
        <v>6514.274</v>
      </c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</row>
    <row r="61" spans="5:75" s="165" customFormat="1" ht="12.75">
      <c r="E61" s="173"/>
      <c r="F61" s="173"/>
      <c r="G61" s="219"/>
      <c r="Y61" s="219"/>
      <c r="Z61" s="219"/>
      <c r="AF61" s="174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80"/>
      <c r="BC61" s="180"/>
      <c r="BD61" s="180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</row>
    <row r="62" spans="1:75" s="165" customFormat="1" ht="12.75">
      <c r="A62" s="177" t="s">
        <v>97</v>
      </c>
      <c r="B62" s="177"/>
      <c r="C62" s="177"/>
      <c r="D62" s="177"/>
      <c r="E62" s="279"/>
      <c r="F62" s="279"/>
      <c r="G62" s="280"/>
      <c r="H62" s="177"/>
      <c r="I62" s="279"/>
      <c r="J62" s="177"/>
      <c r="K62" s="177"/>
      <c r="L62" s="177"/>
      <c r="M62" s="177"/>
      <c r="N62" s="177"/>
      <c r="O62" s="177"/>
      <c r="P62" s="177"/>
      <c r="Q62" s="177"/>
      <c r="R62" s="177"/>
      <c r="Z62" s="289"/>
      <c r="AF62" s="174"/>
      <c r="AG62" s="157"/>
      <c r="AH62" s="157"/>
      <c r="AI62" s="157"/>
      <c r="AJ62" s="157"/>
      <c r="AK62" s="157"/>
      <c r="AL62" s="157"/>
      <c r="AM62" s="180"/>
      <c r="AN62" s="180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57"/>
      <c r="AZ62" s="157"/>
      <c r="BA62" s="157"/>
      <c r="BB62" s="180"/>
      <c r="BC62" s="180"/>
      <c r="BD62" s="180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</row>
    <row r="63" spans="1:75" s="165" customFormat="1" ht="46.5" customHeight="1">
      <c r="A63" s="346" t="s">
        <v>115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347"/>
      <c r="AG63" s="157" t="s">
        <v>115</v>
      </c>
      <c r="AH63" s="157"/>
      <c r="AI63" s="157"/>
      <c r="AJ63" s="157"/>
      <c r="AK63" s="157"/>
      <c r="AL63" s="157"/>
      <c r="AM63" s="180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80"/>
      <c r="BC63" s="180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</row>
    <row r="64" spans="1:75" s="165" customFormat="1" ht="12.75">
      <c r="A64" s="348" t="s">
        <v>162</v>
      </c>
      <c r="B64" s="348"/>
      <c r="F64" s="281"/>
      <c r="S64" s="281"/>
      <c r="AA64" s="281"/>
      <c r="AF64" s="174"/>
      <c r="AG64" s="157"/>
      <c r="AH64" s="157"/>
      <c r="AI64" s="157"/>
      <c r="AJ64" s="157"/>
      <c r="AK64" s="157"/>
      <c r="AL64" s="281"/>
      <c r="AM64" s="180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80"/>
      <c r="BC64" s="157"/>
      <c r="BD64" s="157"/>
      <c r="BE64" s="180"/>
      <c r="BF64" s="180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</row>
    <row r="65" spans="1:75" s="165" customFormat="1" ht="12.75">
      <c r="A65" s="349" t="s">
        <v>163</v>
      </c>
      <c r="B65" s="350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80"/>
      <c r="BF65" s="180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</row>
    <row r="66" spans="33:75" s="165" customFormat="1" ht="15">
      <c r="AG66" s="157"/>
      <c r="AH66" s="157"/>
      <c r="AI66" s="157"/>
      <c r="AJ66" s="157"/>
      <c r="AK66" s="157"/>
      <c r="AL66" s="157"/>
      <c r="AM66" s="218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</row>
    <row r="67" spans="33:75" s="165" customFormat="1" ht="12.75"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80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</row>
    <row r="68" spans="33:75" s="165" customFormat="1" ht="12.75"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</row>
    <row r="69" spans="33:75" s="165" customFormat="1" ht="12.75"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</row>
    <row r="70" spans="33:75" s="165" customFormat="1" ht="12.75"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</row>
    <row r="71" spans="33:75" s="165" customFormat="1" ht="12.75"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</row>
    <row r="72" spans="33:75" s="165" customFormat="1" ht="12.75"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</row>
    <row r="73" spans="33:75" s="165" customFormat="1" ht="12.75"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</row>
    <row r="74" spans="33:75" s="165" customFormat="1" ht="12.75"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</row>
    <row r="75" spans="33:75" s="165" customFormat="1" ht="12.75"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</row>
    <row r="76" spans="33:75" s="165" customFormat="1" ht="12.75"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</row>
    <row r="77" spans="33:75" s="165" customFormat="1" ht="12.75"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</row>
    <row r="78" spans="33:75" s="165" customFormat="1" ht="12.75"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</row>
    <row r="79" spans="33:75" s="165" customFormat="1" ht="12.75"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</row>
    <row r="80" spans="33:75" s="165" customFormat="1" ht="12.75"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</row>
    <row r="81" spans="33:75" s="165" customFormat="1" ht="12.75"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</row>
    <row r="82" spans="33:75" s="165" customFormat="1" ht="12.75"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</row>
    <row r="83" spans="33:75" s="165" customFormat="1" ht="12.75"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</row>
    <row r="84" spans="33:75" s="165" customFormat="1" ht="12.75"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</row>
    <row r="85" spans="33:75" s="165" customFormat="1" ht="12.75"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</row>
    <row r="86" spans="33:75" s="165" customFormat="1" ht="12.75"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</row>
    <row r="87" spans="33:75" s="165" customFormat="1" ht="12.75"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</row>
    <row r="88" spans="33:75" s="165" customFormat="1" ht="12.75"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</row>
    <row r="89" spans="33:75" s="165" customFormat="1" ht="12.75"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</row>
    <row r="90" spans="33:75" s="165" customFormat="1" ht="12.75"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</row>
    <row r="91" spans="33:75" s="165" customFormat="1" ht="12.75"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</row>
    <row r="92" spans="33:75" s="165" customFormat="1" ht="12.75"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</row>
    <row r="93" spans="33:75" s="165" customFormat="1" ht="12.75"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</row>
    <row r="94" spans="33:75" s="165" customFormat="1" ht="12.75"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</row>
    <row r="95" spans="33:75" s="165" customFormat="1" ht="12.75"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</row>
    <row r="96" spans="33:75" s="165" customFormat="1" ht="12.75"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</row>
    <row r="97" spans="33:75" s="165" customFormat="1" ht="12.75"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</row>
    <row r="98" spans="33:75" s="165" customFormat="1" ht="12.75"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</row>
    <row r="99" spans="33:75" s="165" customFormat="1" ht="12.75">
      <c r="AG99" s="157"/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</row>
    <row r="100" spans="33:75" s="165" customFormat="1" ht="12.75"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</row>
    <row r="101" spans="33:75" s="165" customFormat="1" ht="12.75"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</row>
    <row r="102" spans="33:75" s="165" customFormat="1" ht="12.75"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</row>
    <row r="103" spans="33:75" s="165" customFormat="1" ht="12.75"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</row>
    <row r="104" spans="33:75" s="165" customFormat="1" ht="12.75"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</row>
    <row r="105" spans="33:75" s="165" customFormat="1" ht="12.75"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</row>
    <row r="106" spans="33:75" s="165" customFormat="1" ht="12.75"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</row>
    <row r="107" spans="33:75" s="165" customFormat="1" ht="12.75"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</row>
    <row r="108" spans="33:75" s="165" customFormat="1" ht="12.75"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</row>
    <row r="109" spans="33:75" s="165" customFormat="1" ht="12.75"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</row>
    <row r="110" spans="33:75" s="165" customFormat="1" ht="12.75"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</row>
    <row r="111" spans="33:75" s="165" customFormat="1" ht="12.75"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</row>
    <row r="112" spans="33:75" s="165" customFormat="1" ht="12.75"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</row>
    <row r="113" spans="33:75" s="165" customFormat="1" ht="12.75"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</row>
    <row r="114" spans="33:75" s="165" customFormat="1" ht="12.75"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</row>
    <row r="115" spans="33:75" s="165" customFormat="1" ht="12.75"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</row>
    <row r="116" spans="33:75" s="165" customFormat="1" ht="12.75"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</row>
    <row r="117" spans="33:75" s="165" customFormat="1" ht="12.75"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</row>
    <row r="118" spans="33:75" s="165" customFormat="1" ht="12.75"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</row>
    <row r="119" spans="33:75" s="165" customFormat="1" ht="12.75"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</row>
    <row r="120" spans="33:75" s="165" customFormat="1" ht="12.75"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</row>
    <row r="121" spans="33:75" s="165" customFormat="1" ht="12.75"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</row>
    <row r="122" spans="33:75" s="165" customFormat="1" ht="12.75"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</row>
    <row r="123" spans="33:75" s="165" customFormat="1" ht="12.75"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</row>
    <row r="124" spans="33:75" s="165" customFormat="1" ht="12.75"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</row>
    <row r="125" spans="33:75" s="165" customFormat="1" ht="12.75"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</row>
    <row r="126" spans="33:75" s="165" customFormat="1" ht="12.75"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</row>
    <row r="127" spans="33:75" s="165" customFormat="1" ht="12.75"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</row>
    <row r="128" spans="33:75" s="165" customFormat="1" ht="12.75"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</row>
    <row r="129" spans="33:75" s="165" customFormat="1" ht="12.75"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</row>
    <row r="130" spans="33:75" s="165" customFormat="1" ht="12.75"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</row>
    <row r="131" spans="33:75" s="165" customFormat="1" ht="12.75"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</row>
    <row r="132" spans="33:75" s="165" customFormat="1" ht="12.75"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</row>
    <row r="133" spans="33:75" s="165" customFormat="1" ht="12.75"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</row>
    <row r="134" spans="33:75" s="165" customFormat="1" ht="12.75"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</row>
    <row r="135" spans="33:75" s="165" customFormat="1" ht="12.75"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</row>
    <row r="136" spans="33:75" s="165" customFormat="1" ht="12.75"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</row>
    <row r="137" spans="33:75" s="165" customFormat="1" ht="12.75"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</row>
    <row r="138" spans="33:75" s="165" customFormat="1" ht="12.75"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</row>
    <row r="139" spans="33:75" s="165" customFormat="1" ht="12.75"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</row>
    <row r="140" spans="33:75" s="165" customFormat="1" ht="12.75">
      <c r="AG140" s="157"/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</row>
    <row r="141" spans="33:75" s="165" customFormat="1" ht="12.75"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</row>
    <row r="142" spans="33:75" s="165" customFormat="1" ht="12.75"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</row>
    <row r="143" spans="33:75" s="165" customFormat="1" ht="12.75"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</row>
    <row r="144" spans="33:75" s="165" customFormat="1" ht="12.75"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</row>
    <row r="145" spans="33:75" s="165" customFormat="1" ht="12.75"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</row>
    <row r="146" spans="33:75" s="165" customFormat="1" ht="12.75"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</row>
    <row r="147" spans="33:75" s="165" customFormat="1" ht="12.75"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</row>
    <row r="148" spans="33:75" s="165" customFormat="1" ht="12.75"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</row>
    <row r="149" spans="33:75" s="165" customFormat="1" ht="12.75"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</row>
    <row r="150" spans="33:75" s="165" customFormat="1" ht="12.75"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</row>
    <row r="151" spans="33:75" s="165" customFormat="1" ht="12.75">
      <c r="AG151" s="157"/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</row>
    <row r="152" spans="33:75" s="165" customFormat="1" ht="12.75"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</row>
    <row r="153" spans="33:75" s="165" customFormat="1" ht="12.75"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</row>
    <row r="154" spans="33:75" s="165" customFormat="1" ht="12.75">
      <c r="AG154" s="157"/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</row>
    <row r="155" spans="33:75" s="165" customFormat="1" ht="12.75"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</row>
    <row r="156" spans="33:75" s="165" customFormat="1" ht="12.75"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</row>
    <row r="157" spans="33:75" s="165" customFormat="1" ht="12.75">
      <c r="AG157" s="157"/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</row>
    <row r="158" spans="33:75" s="165" customFormat="1" ht="12.75"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</row>
    <row r="159" spans="33:75" s="165" customFormat="1" ht="12.75"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</row>
    <row r="160" spans="33:75" s="165" customFormat="1" ht="12.75">
      <c r="AG160" s="157"/>
      <c r="AH160" s="157"/>
      <c r="AI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</row>
    <row r="161" spans="33:75" s="165" customFormat="1" ht="12.75">
      <c r="AG161" s="157"/>
      <c r="AH161" s="157"/>
      <c r="AI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</row>
    <row r="162" spans="33:75" s="165" customFormat="1" ht="12.75"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</row>
    <row r="163" spans="33:75" s="165" customFormat="1" ht="12.75"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</row>
    <row r="164" spans="33:75" s="165" customFormat="1" ht="12.75"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</row>
    <row r="165" spans="33:75" s="165" customFormat="1" ht="12.75"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</row>
    <row r="166" spans="33:75" s="165" customFormat="1" ht="12.75"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</row>
    <row r="167" spans="33:75" s="165" customFormat="1" ht="12.75"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</row>
    <row r="168" spans="33:75" s="165" customFormat="1" ht="12.75"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</row>
    <row r="169" spans="33:75" ht="12.75"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57"/>
      <c r="BU169" s="157"/>
      <c r="BV169" s="157"/>
      <c r="BW169" s="157"/>
    </row>
    <row r="170" spans="33:75" ht="12.75">
      <c r="AG170" s="157"/>
      <c r="AH170" s="157"/>
      <c r="AI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79"/>
      <c r="BF170" s="179"/>
      <c r="BG170" s="179"/>
      <c r="BH170" s="179"/>
      <c r="BI170" s="179"/>
      <c r="BJ170" s="179"/>
      <c r="BK170" s="179"/>
      <c r="BL170" s="179"/>
      <c r="BM170" s="179"/>
      <c r="BN170" s="179"/>
      <c r="BO170" s="179"/>
      <c r="BP170" s="179"/>
      <c r="BQ170" s="179"/>
      <c r="BR170" s="179"/>
      <c r="BS170" s="179"/>
      <c r="BT170" s="157"/>
      <c r="BU170" s="157"/>
      <c r="BV170" s="157"/>
      <c r="BW170" s="157"/>
    </row>
    <row r="171" spans="33:75" ht="12.75"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79"/>
      <c r="BF171" s="179"/>
      <c r="BG171" s="179"/>
      <c r="BH171" s="179"/>
      <c r="BI171" s="179"/>
      <c r="BJ171" s="179"/>
      <c r="BK171" s="179"/>
      <c r="BL171" s="179"/>
      <c r="BM171" s="179"/>
      <c r="BN171" s="179"/>
      <c r="BO171" s="179"/>
      <c r="BP171" s="179"/>
      <c r="BQ171" s="179"/>
      <c r="BR171" s="179"/>
      <c r="BS171" s="179"/>
      <c r="BT171" s="157"/>
      <c r="BU171" s="157"/>
      <c r="BV171" s="157"/>
      <c r="BW171" s="157"/>
    </row>
    <row r="172" spans="33:75" ht="12.75"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79"/>
      <c r="BF172" s="179"/>
      <c r="BG172" s="179"/>
      <c r="BH172" s="179"/>
      <c r="BI172" s="179"/>
      <c r="BJ172" s="179"/>
      <c r="BK172" s="179"/>
      <c r="BL172" s="179"/>
      <c r="BM172" s="179"/>
      <c r="BN172" s="179"/>
      <c r="BO172" s="179"/>
      <c r="BP172" s="179"/>
      <c r="BQ172" s="179"/>
      <c r="BR172" s="179"/>
      <c r="BS172" s="179"/>
      <c r="BT172" s="157"/>
      <c r="BU172" s="157"/>
      <c r="BV172" s="157"/>
      <c r="BW172" s="157"/>
    </row>
    <row r="173" spans="33:75" ht="12.75"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79"/>
      <c r="BF173" s="179"/>
      <c r="BG173" s="179"/>
      <c r="BH173" s="179"/>
      <c r="BI173" s="179"/>
      <c r="BJ173" s="179"/>
      <c r="BK173" s="179"/>
      <c r="BL173" s="179"/>
      <c r="BM173" s="179"/>
      <c r="BN173" s="179"/>
      <c r="BO173" s="179"/>
      <c r="BP173" s="179"/>
      <c r="BQ173" s="179"/>
      <c r="BR173" s="179"/>
      <c r="BS173" s="179"/>
      <c r="BT173" s="157"/>
      <c r="BU173" s="157"/>
      <c r="BV173" s="157"/>
      <c r="BW173" s="157"/>
    </row>
    <row r="174" spans="33:75" ht="12.75"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79"/>
      <c r="BF174" s="179"/>
      <c r="BG174" s="179"/>
      <c r="BH174" s="179"/>
      <c r="BI174" s="179"/>
      <c r="BJ174" s="179"/>
      <c r="BK174" s="179"/>
      <c r="BL174" s="179"/>
      <c r="BM174" s="179"/>
      <c r="BN174" s="179"/>
      <c r="BO174" s="179"/>
      <c r="BP174" s="179"/>
      <c r="BQ174" s="179"/>
      <c r="BR174" s="179"/>
      <c r="BS174" s="179"/>
      <c r="BT174" s="157"/>
      <c r="BU174" s="157"/>
      <c r="BV174" s="157"/>
      <c r="BW174" s="157"/>
    </row>
    <row r="175" spans="33:75" ht="12.75">
      <c r="AG175" s="157"/>
      <c r="AH175" s="157"/>
      <c r="AI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79"/>
      <c r="BF175" s="179"/>
      <c r="BG175" s="179"/>
      <c r="BH175" s="179"/>
      <c r="BI175" s="179"/>
      <c r="BJ175" s="179"/>
      <c r="BK175" s="179"/>
      <c r="BL175" s="179"/>
      <c r="BM175" s="179"/>
      <c r="BN175" s="179"/>
      <c r="BO175" s="179"/>
      <c r="BP175" s="179"/>
      <c r="BQ175" s="179"/>
      <c r="BR175" s="179"/>
      <c r="BS175" s="179"/>
      <c r="BT175" s="157"/>
      <c r="BU175" s="157"/>
      <c r="BV175" s="157"/>
      <c r="BW175" s="157"/>
    </row>
    <row r="176" spans="33:75" ht="12.75">
      <c r="AG176" s="157"/>
      <c r="AH176" s="157"/>
      <c r="AI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79"/>
      <c r="BF176" s="179"/>
      <c r="BG176" s="179"/>
      <c r="BH176" s="179"/>
      <c r="BI176" s="179"/>
      <c r="BJ176" s="179"/>
      <c r="BK176" s="179"/>
      <c r="BL176" s="179"/>
      <c r="BM176" s="179"/>
      <c r="BN176" s="179"/>
      <c r="BO176" s="179"/>
      <c r="BP176" s="179"/>
      <c r="BQ176" s="179"/>
      <c r="BR176" s="179"/>
      <c r="BS176" s="179"/>
      <c r="BT176" s="157"/>
      <c r="BU176" s="157"/>
      <c r="BV176" s="157"/>
      <c r="BW176" s="157"/>
    </row>
    <row r="177" spans="33:75" ht="12.75">
      <c r="AG177" s="157"/>
      <c r="AH177" s="157"/>
      <c r="AI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79"/>
      <c r="BF177" s="179"/>
      <c r="BG177" s="179"/>
      <c r="BH177" s="179"/>
      <c r="BI177" s="179"/>
      <c r="BJ177" s="179"/>
      <c r="BK177" s="179"/>
      <c r="BL177" s="179"/>
      <c r="BM177" s="179"/>
      <c r="BN177" s="179"/>
      <c r="BO177" s="179"/>
      <c r="BP177" s="179"/>
      <c r="BQ177" s="179"/>
      <c r="BR177" s="179"/>
      <c r="BS177" s="179"/>
      <c r="BT177" s="157"/>
      <c r="BU177" s="157"/>
      <c r="BV177" s="157"/>
      <c r="BW177" s="157"/>
    </row>
    <row r="178" spans="33:75" ht="12.75">
      <c r="AG178" s="157"/>
      <c r="AH178" s="157"/>
      <c r="AI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79"/>
      <c r="BF178" s="179"/>
      <c r="BG178" s="179"/>
      <c r="BH178" s="179"/>
      <c r="BI178" s="179"/>
      <c r="BJ178" s="179"/>
      <c r="BK178" s="179"/>
      <c r="BL178" s="179"/>
      <c r="BM178" s="179"/>
      <c r="BN178" s="179"/>
      <c r="BO178" s="179"/>
      <c r="BP178" s="179"/>
      <c r="BQ178" s="179"/>
      <c r="BR178" s="179"/>
      <c r="BS178" s="179"/>
      <c r="BT178" s="157"/>
      <c r="BU178" s="157"/>
      <c r="BV178" s="157"/>
      <c r="BW178" s="157"/>
    </row>
    <row r="179" spans="33:75" ht="12.75"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79"/>
      <c r="BF179" s="179"/>
      <c r="BG179" s="179"/>
      <c r="BH179" s="179"/>
      <c r="BI179" s="179"/>
      <c r="BJ179" s="179"/>
      <c r="BK179" s="179"/>
      <c r="BL179" s="179"/>
      <c r="BM179" s="179"/>
      <c r="BN179" s="179"/>
      <c r="BO179" s="179"/>
      <c r="BP179" s="179"/>
      <c r="BQ179" s="179"/>
      <c r="BR179" s="179"/>
      <c r="BS179" s="179"/>
      <c r="BT179" s="157"/>
      <c r="BU179" s="157"/>
      <c r="BV179" s="157"/>
      <c r="BW179" s="157"/>
    </row>
    <row r="180" spans="33:75" ht="12.75"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79"/>
      <c r="BF180" s="179"/>
      <c r="BG180" s="179"/>
      <c r="BH180" s="179"/>
      <c r="BI180" s="179"/>
      <c r="BJ180" s="179"/>
      <c r="BK180" s="179"/>
      <c r="BL180" s="179"/>
      <c r="BM180" s="179"/>
      <c r="BN180" s="179"/>
      <c r="BO180" s="179"/>
      <c r="BP180" s="179"/>
      <c r="BQ180" s="179"/>
      <c r="BR180" s="179"/>
      <c r="BS180" s="179"/>
      <c r="BT180" s="157"/>
      <c r="BU180" s="157"/>
      <c r="BV180" s="157"/>
      <c r="BW180" s="157"/>
    </row>
    <row r="181" spans="33:75" ht="12.75"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79"/>
      <c r="BF181" s="179"/>
      <c r="BG181" s="179"/>
      <c r="BH181" s="179"/>
      <c r="BI181" s="179"/>
      <c r="BJ181" s="179"/>
      <c r="BK181" s="179"/>
      <c r="BL181" s="179"/>
      <c r="BM181" s="179"/>
      <c r="BN181" s="179"/>
      <c r="BO181" s="179"/>
      <c r="BP181" s="179"/>
      <c r="BQ181" s="179"/>
      <c r="BR181" s="179"/>
      <c r="BS181" s="179"/>
      <c r="BT181" s="157"/>
      <c r="BU181" s="157"/>
      <c r="BV181" s="157"/>
      <c r="BW181" s="157"/>
    </row>
    <row r="182" spans="33:75" ht="12.75">
      <c r="AG182" s="157"/>
      <c r="AH182" s="157"/>
      <c r="AI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79"/>
      <c r="BF182" s="179"/>
      <c r="BG182" s="179"/>
      <c r="BH182" s="179"/>
      <c r="BI182" s="179"/>
      <c r="BJ182" s="179"/>
      <c r="BK182" s="179"/>
      <c r="BL182" s="179"/>
      <c r="BM182" s="179"/>
      <c r="BN182" s="179"/>
      <c r="BO182" s="179"/>
      <c r="BP182" s="179"/>
      <c r="BQ182" s="179"/>
      <c r="BR182" s="179"/>
      <c r="BS182" s="179"/>
      <c r="BT182" s="157"/>
      <c r="BU182" s="157"/>
      <c r="BV182" s="157"/>
      <c r="BW182" s="157"/>
    </row>
    <row r="183" spans="33:75" ht="12.75">
      <c r="AG183" s="157"/>
      <c r="AH183" s="157"/>
      <c r="AI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79"/>
      <c r="BF183" s="179"/>
      <c r="BG183" s="179"/>
      <c r="BH183" s="179"/>
      <c r="BI183" s="179"/>
      <c r="BJ183" s="179"/>
      <c r="BK183" s="179"/>
      <c r="BL183" s="179"/>
      <c r="BM183" s="179"/>
      <c r="BN183" s="179"/>
      <c r="BO183" s="179"/>
      <c r="BP183" s="179"/>
      <c r="BQ183" s="179"/>
      <c r="BR183" s="179"/>
      <c r="BS183" s="179"/>
      <c r="BT183" s="157"/>
      <c r="BU183" s="157"/>
      <c r="BV183" s="157"/>
      <c r="BW183" s="157"/>
    </row>
    <row r="184" spans="33:75" ht="12.75"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79"/>
      <c r="BF184" s="179"/>
      <c r="BG184" s="179"/>
      <c r="BH184" s="179"/>
      <c r="BI184" s="179"/>
      <c r="BJ184" s="179"/>
      <c r="BK184" s="179"/>
      <c r="BL184" s="179"/>
      <c r="BM184" s="179"/>
      <c r="BN184" s="179"/>
      <c r="BO184" s="179"/>
      <c r="BP184" s="179"/>
      <c r="BQ184" s="179"/>
      <c r="BR184" s="179"/>
      <c r="BS184" s="179"/>
      <c r="BT184" s="157"/>
      <c r="BU184" s="157"/>
      <c r="BV184" s="157"/>
      <c r="BW184" s="157"/>
    </row>
    <row r="185" spans="33:75" ht="12.75">
      <c r="AG185" s="157"/>
      <c r="AH185" s="157"/>
      <c r="AI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79"/>
      <c r="BF185" s="179"/>
      <c r="BG185" s="179"/>
      <c r="BH185" s="179"/>
      <c r="BI185" s="179"/>
      <c r="BJ185" s="179"/>
      <c r="BK185" s="179"/>
      <c r="BL185" s="179"/>
      <c r="BM185" s="179"/>
      <c r="BN185" s="179"/>
      <c r="BO185" s="179"/>
      <c r="BP185" s="179"/>
      <c r="BQ185" s="179"/>
      <c r="BR185" s="179"/>
      <c r="BS185" s="179"/>
      <c r="BT185" s="157"/>
      <c r="BU185" s="157"/>
      <c r="BV185" s="157"/>
      <c r="BW185" s="157"/>
    </row>
    <row r="186" spans="33:75" ht="12.75"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79"/>
      <c r="BF186" s="179"/>
      <c r="BG186" s="179"/>
      <c r="BH186" s="179"/>
      <c r="BI186" s="179"/>
      <c r="BJ186" s="179"/>
      <c r="BK186" s="179"/>
      <c r="BL186" s="179"/>
      <c r="BM186" s="179"/>
      <c r="BN186" s="179"/>
      <c r="BO186" s="179"/>
      <c r="BP186" s="179"/>
      <c r="BQ186" s="179"/>
      <c r="BR186" s="179"/>
      <c r="BS186" s="179"/>
      <c r="BT186" s="157"/>
      <c r="BU186" s="157"/>
      <c r="BV186" s="157"/>
      <c r="BW186" s="157"/>
    </row>
    <row r="187" spans="33:75" ht="12.75"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79"/>
      <c r="BF187" s="179"/>
      <c r="BG187" s="179"/>
      <c r="BH187" s="179"/>
      <c r="BI187" s="179"/>
      <c r="BJ187" s="179"/>
      <c r="BK187" s="179"/>
      <c r="BL187" s="179"/>
      <c r="BM187" s="179"/>
      <c r="BN187" s="179"/>
      <c r="BO187" s="179"/>
      <c r="BP187" s="179"/>
      <c r="BQ187" s="179"/>
      <c r="BR187" s="179"/>
      <c r="BS187" s="179"/>
      <c r="BT187" s="157"/>
      <c r="BU187" s="157"/>
      <c r="BV187" s="157"/>
      <c r="BW187" s="157"/>
    </row>
    <row r="188" spans="33:75" ht="12.75"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79"/>
      <c r="BF188" s="179"/>
      <c r="BG188" s="179"/>
      <c r="BH188" s="179"/>
      <c r="BI188" s="179"/>
      <c r="BJ188" s="179"/>
      <c r="BK188" s="179"/>
      <c r="BL188" s="179"/>
      <c r="BM188" s="179"/>
      <c r="BN188" s="179"/>
      <c r="BO188" s="179"/>
      <c r="BP188" s="179"/>
      <c r="BQ188" s="179"/>
      <c r="BR188" s="179"/>
      <c r="BS188" s="179"/>
      <c r="BT188" s="157"/>
      <c r="BU188" s="157"/>
      <c r="BV188" s="157"/>
      <c r="BW188" s="157"/>
    </row>
    <row r="189" spans="33:75" ht="12.75">
      <c r="AG189" s="157"/>
      <c r="AH189" s="157"/>
      <c r="AI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79"/>
      <c r="BF189" s="179"/>
      <c r="BG189" s="179"/>
      <c r="BH189" s="179"/>
      <c r="BI189" s="179"/>
      <c r="BJ189" s="179"/>
      <c r="BK189" s="179"/>
      <c r="BL189" s="179"/>
      <c r="BM189" s="179"/>
      <c r="BN189" s="179"/>
      <c r="BO189" s="179"/>
      <c r="BP189" s="179"/>
      <c r="BQ189" s="179"/>
      <c r="BR189" s="179"/>
      <c r="BS189" s="179"/>
      <c r="BT189" s="157"/>
      <c r="BU189" s="157"/>
      <c r="BV189" s="157"/>
      <c r="BW189" s="157"/>
    </row>
    <row r="190" spans="33:75" ht="12.75"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79"/>
      <c r="BF190" s="179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57"/>
      <c r="BU190" s="157"/>
      <c r="BV190" s="157"/>
      <c r="BW190" s="157"/>
    </row>
    <row r="191" spans="33:75" ht="12.75"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79"/>
      <c r="BF191" s="179"/>
      <c r="BG191" s="179"/>
      <c r="BH191" s="179"/>
      <c r="BI191" s="179"/>
      <c r="BJ191" s="179"/>
      <c r="BK191" s="179"/>
      <c r="BL191" s="179"/>
      <c r="BM191" s="179"/>
      <c r="BN191" s="179"/>
      <c r="BO191" s="179"/>
      <c r="BP191" s="179"/>
      <c r="BQ191" s="179"/>
      <c r="BR191" s="179"/>
      <c r="BS191" s="179"/>
      <c r="BT191" s="157"/>
      <c r="BU191" s="157"/>
      <c r="BV191" s="157"/>
      <c r="BW191" s="157"/>
    </row>
    <row r="192" spans="33:75" ht="12.75">
      <c r="AG192" s="157"/>
      <c r="AH192" s="157"/>
      <c r="AI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179"/>
      <c r="BQ192" s="179"/>
      <c r="BR192" s="179"/>
      <c r="BS192" s="179"/>
      <c r="BT192" s="157"/>
      <c r="BU192" s="157"/>
      <c r="BV192" s="157"/>
      <c r="BW192" s="157"/>
    </row>
    <row r="193" spans="33:75" ht="12.75"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79"/>
      <c r="BF193" s="179"/>
      <c r="BG193" s="179"/>
      <c r="BH193" s="179"/>
      <c r="BI193" s="179"/>
      <c r="BJ193" s="179"/>
      <c r="BK193" s="179"/>
      <c r="BL193" s="179"/>
      <c r="BM193" s="179"/>
      <c r="BN193" s="179"/>
      <c r="BO193" s="179"/>
      <c r="BP193" s="179"/>
      <c r="BQ193" s="179"/>
      <c r="BR193" s="179"/>
      <c r="BS193" s="179"/>
      <c r="BT193" s="157"/>
      <c r="BU193" s="157"/>
      <c r="BV193" s="157"/>
      <c r="BW193" s="157"/>
    </row>
    <row r="194" spans="33:75" ht="12.75"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79"/>
      <c r="BF194" s="179"/>
      <c r="BG194" s="179"/>
      <c r="BH194" s="179"/>
      <c r="BI194" s="179"/>
      <c r="BJ194" s="179"/>
      <c r="BK194" s="179"/>
      <c r="BL194" s="179"/>
      <c r="BM194" s="179"/>
      <c r="BN194" s="179"/>
      <c r="BO194" s="179"/>
      <c r="BP194" s="179"/>
      <c r="BQ194" s="179"/>
      <c r="BR194" s="179"/>
      <c r="BS194" s="179"/>
      <c r="BT194" s="157"/>
      <c r="BU194" s="157"/>
      <c r="BV194" s="157"/>
      <c r="BW194" s="157"/>
    </row>
    <row r="195" spans="33:75" ht="12.75"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79"/>
      <c r="BF195" s="179"/>
      <c r="BG195" s="179"/>
      <c r="BH195" s="179"/>
      <c r="BI195" s="179"/>
      <c r="BJ195" s="179"/>
      <c r="BK195" s="179"/>
      <c r="BL195" s="179"/>
      <c r="BM195" s="179"/>
      <c r="BN195" s="179"/>
      <c r="BO195" s="179"/>
      <c r="BP195" s="179"/>
      <c r="BQ195" s="179"/>
      <c r="BR195" s="179"/>
      <c r="BS195" s="179"/>
      <c r="BT195" s="157"/>
      <c r="BU195" s="157"/>
      <c r="BV195" s="157"/>
      <c r="BW195" s="157"/>
    </row>
    <row r="196" spans="33:75" ht="12.75"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79"/>
      <c r="BF196" s="179"/>
      <c r="BG196" s="179"/>
      <c r="BH196" s="179"/>
      <c r="BI196" s="179"/>
      <c r="BJ196" s="179"/>
      <c r="BK196" s="179"/>
      <c r="BL196" s="179"/>
      <c r="BM196" s="179"/>
      <c r="BN196" s="179"/>
      <c r="BO196" s="179"/>
      <c r="BP196" s="179"/>
      <c r="BQ196" s="179"/>
      <c r="BR196" s="179"/>
      <c r="BS196" s="179"/>
      <c r="BT196" s="157"/>
      <c r="BU196" s="157"/>
      <c r="BV196" s="157"/>
      <c r="BW196" s="157"/>
    </row>
    <row r="197" spans="33:75" ht="12.75"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79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57"/>
      <c r="BU197" s="157"/>
      <c r="BV197" s="157"/>
      <c r="BW197" s="157"/>
    </row>
    <row r="198" spans="33:75" ht="12.75"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79"/>
      <c r="BF198" s="179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57"/>
      <c r="BU198" s="157"/>
      <c r="BV198" s="157"/>
      <c r="BW198" s="157"/>
    </row>
    <row r="199" spans="33:75" ht="12.75">
      <c r="AG199" s="157"/>
      <c r="AH199" s="157"/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79"/>
      <c r="BF199" s="179"/>
      <c r="BG199" s="179"/>
      <c r="BH199" s="179"/>
      <c r="BI199" s="179"/>
      <c r="BJ199" s="179"/>
      <c r="BK199" s="179"/>
      <c r="BL199" s="179"/>
      <c r="BM199" s="179"/>
      <c r="BN199" s="179"/>
      <c r="BO199" s="179"/>
      <c r="BP199" s="179"/>
      <c r="BQ199" s="179"/>
      <c r="BR199" s="179"/>
      <c r="BS199" s="179"/>
      <c r="BT199" s="157"/>
      <c r="BU199" s="157"/>
      <c r="BV199" s="157"/>
      <c r="BW199" s="157"/>
    </row>
    <row r="200" spans="33:75" ht="12.75">
      <c r="AG200" s="157"/>
      <c r="AH200" s="157"/>
      <c r="AI200" s="157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79"/>
      <c r="BF200" s="179"/>
      <c r="BG200" s="179"/>
      <c r="BH200" s="179"/>
      <c r="BI200" s="179"/>
      <c r="BJ200" s="179"/>
      <c r="BK200" s="179"/>
      <c r="BL200" s="179"/>
      <c r="BM200" s="179"/>
      <c r="BN200" s="179"/>
      <c r="BO200" s="179"/>
      <c r="BP200" s="179"/>
      <c r="BQ200" s="179"/>
      <c r="BR200" s="179"/>
      <c r="BS200" s="179"/>
      <c r="BT200" s="157"/>
      <c r="BU200" s="157"/>
      <c r="BV200" s="157"/>
      <c r="BW200" s="157"/>
    </row>
    <row r="201" spans="33:75" ht="12.75">
      <c r="AG201" s="157"/>
      <c r="AH201" s="157"/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79"/>
      <c r="BF201" s="179"/>
      <c r="BG201" s="179"/>
      <c r="BH201" s="179"/>
      <c r="BI201" s="179"/>
      <c r="BJ201" s="179"/>
      <c r="BK201" s="179"/>
      <c r="BL201" s="179"/>
      <c r="BM201" s="179"/>
      <c r="BN201" s="179"/>
      <c r="BO201" s="179"/>
      <c r="BP201" s="179"/>
      <c r="BQ201" s="179"/>
      <c r="BR201" s="179"/>
      <c r="BS201" s="179"/>
      <c r="BT201" s="157"/>
      <c r="BU201" s="157"/>
      <c r="BV201" s="157"/>
      <c r="BW201" s="157"/>
    </row>
    <row r="202" spans="33:75" ht="12.75"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79"/>
      <c r="BF202" s="179"/>
      <c r="BG202" s="179"/>
      <c r="BH202" s="179"/>
      <c r="BI202" s="179"/>
      <c r="BJ202" s="179"/>
      <c r="BK202" s="179"/>
      <c r="BL202" s="179"/>
      <c r="BM202" s="179"/>
      <c r="BN202" s="179"/>
      <c r="BO202" s="179"/>
      <c r="BP202" s="179"/>
      <c r="BQ202" s="179"/>
      <c r="BR202" s="179"/>
      <c r="BS202" s="179"/>
      <c r="BT202" s="157"/>
      <c r="BU202" s="157"/>
      <c r="BV202" s="157"/>
      <c r="BW202" s="157"/>
    </row>
    <row r="203" spans="33:75" ht="12.75"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79"/>
      <c r="BF203" s="179"/>
      <c r="BG203" s="179"/>
      <c r="BH203" s="179"/>
      <c r="BI203" s="179"/>
      <c r="BJ203" s="179"/>
      <c r="BK203" s="179"/>
      <c r="BL203" s="179"/>
      <c r="BM203" s="179"/>
      <c r="BN203" s="179"/>
      <c r="BO203" s="179"/>
      <c r="BP203" s="179"/>
      <c r="BQ203" s="179"/>
      <c r="BR203" s="179"/>
      <c r="BS203" s="179"/>
      <c r="BT203" s="157"/>
      <c r="BU203" s="157"/>
      <c r="BV203" s="157"/>
      <c r="BW203" s="157"/>
    </row>
    <row r="204" spans="33:75" ht="12.75"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79"/>
      <c r="BF204" s="179"/>
      <c r="BG204" s="179"/>
      <c r="BH204" s="179"/>
      <c r="BI204" s="179"/>
      <c r="BJ204" s="179"/>
      <c r="BK204" s="179"/>
      <c r="BL204" s="179"/>
      <c r="BM204" s="179"/>
      <c r="BN204" s="179"/>
      <c r="BO204" s="179"/>
      <c r="BP204" s="179"/>
      <c r="BQ204" s="179"/>
      <c r="BR204" s="179"/>
      <c r="BS204" s="179"/>
      <c r="BT204" s="157"/>
      <c r="BU204" s="157"/>
      <c r="BV204" s="157"/>
      <c r="BW204" s="157"/>
    </row>
    <row r="205" spans="33:75" ht="12.75">
      <c r="AG205" s="157"/>
      <c r="AH205" s="157"/>
      <c r="AI205" s="157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79"/>
      <c r="BF205" s="179"/>
      <c r="BG205" s="179"/>
      <c r="BH205" s="179"/>
      <c r="BI205" s="179"/>
      <c r="BJ205" s="179"/>
      <c r="BK205" s="179"/>
      <c r="BL205" s="179"/>
      <c r="BM205" s="179"/>
      <c r="BN205" s="179"/>
      <c r="BO205" s="179"/>
      <c r="BP205" s="179"/>
      <c r="BQ205" s="179"/>
      <c r="BR205" s="179"/>
      <c r="BS205" s="179"/>
      <c r="BT205" s="157"/>
      <c r="BU205" s="157"/>
      <c r="BV205" s="157"/>
      <c r="BW205" s="157"/>
    </row>
    <row r="206" spans="33:75" ht="12.75">
      <c r="AG206" s="157"/>
      <c r="AH206" s="157"/>
      <c r="AI206" s="157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79"/>
      <c r="BF206" s="179"/>
      <c r="BG206" s="179"/>
      <c r="BH206" s="179"/>
      <c r="BI206" s="179"/>
      <c r="BJ206" s="179"/>
      <c r="BK206" s="179"/>
      <c r="BL206" s="179"/>
      <c r="BM206" s="179"/>
      <c r="BN206" s="179"/>
      <c r="BO206" s="179"/>
      <c r="BP206" s="179"/>
      <c r="BQ206" s="179"/>
      <c r="BR206" s="179"/>
      <c r="BS206" s="179"/>
      <c r="BT206" s="157"/>
      <c r="BU206" s="157"/>
      <c r="BV206" s="157"/>
      <c r="BW206" s="157"/>
    </row>
    <row r="207" spans="33:75" ht="12.75"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79"/>
      <c r="BF207" s="179"/>
      <c r="BG207" s="179"/>
      <c r="BH207" s="179"/>
      <c r="BI207" s="179"/>
      <c r="BJ207" s="179"/>
      <c r="BK207" s="179"/>
      <c r="BL207" s="179"/>
      <c r="BM207" s="179"/>
      <c r="BN207" s="179"/>
      <c r="BO207" s="179"/>
      <c r="BP207" s="179"/>
      <c r="BQ207" s="179"/>
      <c r="BR207" s="179"/>
      <c r="BS207" s="179"/>
      <c r="BT207" s="157"/>
      <c r="BU207" s="157"/>
      <c r="BV207" s="157"/>
      <c r="BW207" s="157"/>
    </row>
    <row r="208" spans="33:75" ht="12.75">
      <c r="AG208" s="157"/>
      <c r="AH208" s="157"/>
      <c r="AI208" s="157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79"/>
      <c r="BF208" s="179"/>
      <c r="BG208" s="179"/>
      <c r="BH208" s="179"/>
      <c r="BI208" s="179"/>
      <c r="BJ208" s="179"/>
      <c r="BK208" s="179"/>
      <c r="BL208" s="179"/>
      <c r="BM208" s="179"/>
      <c r="BN208" s="179"/>
      <c r="BO208" s="179"/>
      <c r="BP208" s="179"/>
      <c r="BQ208" s="179"/>
      <c r="BR208" s="179"/>
      <c r="BS208" s="179"/>
      <c r="BT208" s="157"/>
      <c r="BU208" s="157"/>
      <c r="BV208" s="157"/>
      <c r="BW208" s="157"/>
    </row>
    <row r="209" spans="33:75" ht="12.75">
      <c r="AG209" s="157"/>
      <c r="AH209" s="157"/>
      <c r="AI209" s="157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79"/>
      <c r="BF209" s="179"/>
      <c r="BG209" s="179"/>
      <c r="BH209" s="179"/>
      <c r="BI209" s="179"/>
      <c r="BJ209" s="179"/>
      <c r="BK209" s="179"/>
      <c r="BL209" s="179"/>
      <c r="BM209" s="179"/>
      <c r="BN209" s="179"/>
      <c r="BO209" s="179"/>
      <c r="BP209" s="179"/>
      <c r="BQ209" s="179"/>
      <c r="BR209" s="179"/>
      <c r="BS209" s="179"/>
      <c r="BT209" s="157"/>
      <c r="BU209" s="157"/>
      <c r="BV209" s="157"/>
      <c r="BW209" s="157"/>
    </row>
    <row r="210" spans="33:75" ht="12.75"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79"/>
      <c r="BF210" s="179"/>
      <c r="BG210" s="179"/>
      <c r="BH210" s="179"/>
      <c r="BI210" s="179"/>
      <c r="BJ210" s="179"/>
      <c r="BK210" s="179"/>
      <c r="BL210" s="179"/>
      <c r="BM210" s="179"/>
      <c r="BN210" s="179"/>
      <c r="BO210" s="179"/>
      <c r="BP210" s="179"/>
      <c r="BQ210" s="179"/>
      <c r="BR210" s="179"/>
      <c r="BS210" s="179"/>
      <c r="BT210" s="157"/>
      <c r="BU210" s="157"/>
      <c r="BV210" s="157"/>
      <c r="BW210" s="157"/>
    </row>
    <row r="211" spans="33:75" ht="12.75">
      <c r="AG211" s="157"/>
      <c r="AH211" s="157"/>
      <c r="AI211" s="157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79"/>
      <c r="BF211" s="179"/>
      <c r="BG211" s="179"/>
      <c r="BH211" s="179"/>
      <c r="BI211" s="179"/>
      <c r="BJ211" s="179"/>
      <c r="BK211" s="179"/>
      <c r="BL211" s="179"/>
      <c r="BM211" s="179"/>
      <c r="BN211" s="179"/>
      <c r="BO211" s="179"/>
      <c r="BP211" s="179"/>
      <c r="BQ211" s="179"/>
      <c r="BR211" s="179"/>
      <c r="BS211" s="179"/>
      <c r="BT211" s="157"/>
      <c r="BU211" s="157"/>
      <c r="BV211" s="157"/>
      <c r="BW211" s="157"/>
    </row>
    <row r="212" spans="33:75" ht="12.75">
      <c r="AG212" s="157"/>
      <c r="AH212" s="157"/>
      <c r="AI212" s="157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79"/>
      <c r="BF212" s="179"/>
      <c r="BG212" s="179"/>
      <c r="BH212" s="179"/>
      <c r="BI212" s="179"/>
      <c r="BJ212" s="179"/>
      <c r="BK212" s="179"/>
      <c r="BL212" s="179"/>
      <c r="BM212" s="179"/>
      <c r="BN212" s="179"/>
      <c r="BO212" s="179"/>
      <c r="BP212" s="179"/>
      <c r="BQ212" s="179"/>
      <c r="BR212" s="179"/>
      <c r="BS212" s="179"/>
      <c r="BT212" s="157"/>
      <c r="BU212" s="157"/>
      <c r="BV212" s="157"/>
      <c r="BW212" s="157"/>
    </row>
    <row r="213" spans="33:75" ht="12.75"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79"/>
      <c r="BF213" s="179"/>
      <c r="BG213" s="179"/>
      <c r="BH213" s="179"/>
      <c r="BI213" s="179"/>
      <c r="BJ213" s="179"/>
      <c r="BK213" s="179"/>
      <c r="BL213" s="179"/>
      <c r="BM213" s="179"/>
      <c r="BN213" s="179"/>
      <c r="BO213" s="179"/>
      <c r="BP213" s="179"/>
      <c r="BQ213" s="179"/>
      <c r="BR213" s="179"/>
      <c r="BS213" s="179"/>
      <c r="BT213" s="157"/>
      <c r="BU213" s="157"/>
      <c r="BV213" s="157"/>
      <c r="BW213" s="157"/>
    </row>
    <row r="214" spans="33:75" ht="12.75"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79"/>
      <c r="BF214" s="179"/>
      <c r="BG214" s="179"/>
      <c r="BH214" s="179"/>
      <c r="BI214" s="179"/>
      <c r="BJ214" s="179"/>
      <c r="BK214" s="179"/>
      <c r="BL214" s="179"/>
      <c r="BM214" s="179"/>
      <c r="BN214" s="179"/>
      <c r="BO214" s="179"/>
      <c r="BP214" s="179"/>
      <c r="BQ214" s="179"/>
      <c r="BR214" s="179"/>
      <c r="BS214" s="179"/>
      <c r="BT214" s="157"/>
      <c r="BU214" s="157"/>
      <c r="BV214" s="157"/>
      <c r="BW214" s="157"/>
    </row>
    <row r="215" spans="33:75" ht="12.75"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79"/>
      <c r="BF215" s="179"/>
      <c r="BG215" s="179"/>
      <c r="BH215" s="179"/>
      <c r="BI215" s="179"/>
      <c r="BJ215" s="179"/>
      <c r="BK215" s="179"/>
      <c r="BL215" s="179"/>
      <c r="BM215" s="179"/>
      <c r="BN215" s="179"/>
      <c r="BO215" s="179"/>
      <c r="BP215" s="179"/>
      <c r="BQ215" s="179"/>
      <c r="BR215" s="179"/>
      <c r="BS215" s="179"/>
      <c r="BT215" s="157"/>
      <c r="BU215" s="157"/>
      <c r="BV215" s="157"/>
      <c r="BW215" s="157"/>
    </row>
    <row r="216" spans="33:75" ht="12.75"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79"/>
      <c r="BF216" s="179"/>
      <c r="BG216" s="179"/>
      <c r="BH216" s="179"/>
      <c r="BI216" s="179"/>
      <c r="BJ216" s="179"/>
      <c r="BK216" s="179"/>
      <c r="BL216" s="179"/>
      <c r="BM216" s="179"/>
      <c r="BN216" s="179"/>
      <c r="BO216" s="179"/>
      <c r="BP216" s="179"/>
      <c r="BQ216" s="179"/>
      <c r="BR216" s="179"/>
      <c r="BS216" s="179"/>
      <c r="BT216" s="157"/>
      <c r="BU216" s="157"/>
      <c r="BV216" s="157"/>
      <c r="BW216" s="157"/>
    </row>
    <row r="217" spans="33:75" ht="12.75"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79"/>
      <c r="BF217" s="179"/>
      <c r="BG217" s="179"/>
      <c r="BH217" s="179"/>
      <c r="BI217" s="179"/>
      <c r="BJ217" s="179"/>
      <c r="BK217" s="179"/>
      <c r="BL217" s="179"/>
      <c r="BM217" s="179"/>
      <c r="BN217" s="179"/>
      <c r="BO217" s="179"/>
      <c r="BP217" s="179"/>
      <c r="BQ217" s="179"/>
      <c r="BR217" s="179"/>
      <c r="BS217" s="179"/>
      <c r="BT217" s="157"/>
      <c r="BU217" s="157"/>
      <c r="BV217" s="157"/>
      <c r="BW217" s="157"/>
    </row>
    <row r="218" spans="33:75" ht="12.75">
      <c r="AG218" s="157"/>
      <c r="AH218" s="157"/>
      <c r="AI218" s="157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79"/>
      <c r="BF218" s="179"/>
      <c r="BG218" s="179"/>
      <c r="BH218" s="179"/>
      <c r="BI218" s="179"/>
      <c r="BJ218" s="179"/>
      <c r="BK218" s="179"/>
      <c r="BL218" s="179"/>
      <c r="BM218" s="179"/>
      <c r="BN218" s="179"/>
      <c r="BO218" s="179"/>
      <c r="BP218" s="179"/>
      <c r="BQ218" s="179"/>
      <c r="BR218" s="179"/>
      <c r="BS218" s="179"/>
      <c r="BT218" s="157"/>
      <c r="BU218" s="157"/>
      <c r="BV218" s="157"/>
      <c r="BW218" s="157"/>
    </row>
    <row r="219" spans="33:75" ht="12.75"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79"/>
      <c r="BF219" s="179"/>
      <c r="BG219" s="179"/>
      <c r="BH219" s="179"/>
      <c r="BI219" s="179"/>
      <c r="BJ219" s="179"/>
      <c r="BK219" s="179"/>
      <c r="BL219" s="179"/>
      <c r="BM219" s="179"/>
      <c r="BN219" s="179"/>
      <c r="BO219" s="179"/>
      <c r="BP219" s="179"/>
      <c r="BQ219" s="179"/>
      <c r="BR219" s="179"/>
      <c r="BS219" s="179"/>
      <c r="BT219" s="157"/>
      <c r="BU219" s="157"/>
      <c r="BV219" s="157"/>
      <c r="BW219" s="157"/>
    </row>
    <row r="220" spans="33:75" ht="12.75"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57"/>
      <c r="BU220" s="157"/>
      <c r="BV220" s="157"/>
      <c r="BW220" s="157"/>
    </row>
    <row r="221" spans="33:75" ht="12.75"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79"/>
      <c r="BF221" s="179"/>
      <c r="BG221" s="179"/>
      <c r="BH221" s="179"/>
      <c r="BI221" s="179"/>
      <c r="BJ221" s="179"/>
      <c r="BK221" s="179"/>
      <c r="BL221" s="179"/>
      <c r="BM221" s="179"/>
      <c r="BN221" s="179"/>
      <c r="BO221" s="179"/>
      <c r="BP221" s="179"/>
      <c r="BQ221" s="179"/>
      <c r="BR221" s="179"/>
      <c r="BS221" s="179"/>
      <c r="BT221" s="157"/>
      <c r="BU221" s="157"/>
      <c r="BV221" s="157"/>
      <c r="BW221" s="157"/>
    </row>
    <row r="222" spans="33:75" ht="12.75"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79"/>
      <c r="BF222" s="179"/>
      <c r="BG222" s="179"/>
      <c r="BH222" s="179"/>
      <c r="BI222" s="179"/>
      <c r="BJ222" s="179"/>
      <c r="BK222" s="179"/>
      <c r="BL222" s="179"/>
      <c r="BM222" s="179"/>
      <c r="BN222" s="179"/>
      <c r="BO222" s="179"/>
      <c r="BP222" s="179"/>
      <c r="BQ222" s="179"/>
      <c r="BR222" s="179"/>
      <c r="BS222" s="179"/>
      <c r="BT222" s="157"/>
      <c r="BU222" s="157"/>
      <c r="BV222" s="157"/>
      <c r="BW222" s="157"/>
    </row>
    <row r="223" spans="33:75" ht="12.75"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79"/>
      <c r="BF223" s="179"/>
      <c r="BG223" s="179"/>
      <c r="BH223" s="179"/>
      <c r="BI223" s="179"/>
      <c r="BJ223" s="179"/>
      <c r="BK223" s="179"/>
      <c r="BL223" s="179"/>
      <c r="BM223" s="179"/>
      <c r="BN223" s="179"/>
      <c r="BO223" s="179"/>
      <c r="BP223" s="179"/>
      <c r="BQ223" s="179"/>
      <c r="BR223" s="179"/>
      <c r="BS223" s="179"/>
      <c r="BT223" s="157"/>
      <c r="BU223" s="157"/>
      <c r="BV223" s="157"/>
      <c r="BW223" s="157"/>
    </row>
    <row r="224" spans="33:75" ht="12.75"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79"/>
      <c r="BF224" s="179"/>
      <c r="BG224" s="179"/>
      <c r="BH224" s="179"/>
      <c r="BI224" s="179"/>
      <c r="BJ224" s="179"/>
      <c r="BK224" s="179"/>
      <c r="BL224" s="179"/>
      <c r="BM224" s="179"/>
      <c r="BN224" s="179"/>
      <c r="BO224" s="179"/>
      <c r="BP224" s="179"/>
      <c r="BQ224" s="179"/>
      <c r="BR224" s="179"/>
      <c r="BS224" s="179"/>
      <c r="BT224" s="157"/>
      <c r="BU224" s="157"/>
      <c r="BV224" s="157"/>
      <c r="BW224" s="157"/>
    </row>
    <row r="225" spans="33:75" ht="12.75">
      <c r="AG225" s="157"/>
      <c r="AH225" s="157"/>
      <c r="AI225" s="157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79"/>
      <c r="BF225" s="179"/>
      <c r="BG225" s="179"/>
      <c r="BH225" s="179"/>
      <c r="BI225" s="179"/>
      <c r="BJ225" s="179"/>
      <c r="BK225" s="179"/>
      <c r="BL225" s="179"/>
      <c r="BM225" s="179"/>
      <c r="BN225" s="179"/>
      <c r="BO225" s="179"/>
      <c r="BP225" s="179"/>
      <c r="BQ225" s="179"/>
      <c r="BR225" s="179"/>
      <c r="BS225" s="179"/>
      <c r="BT225" s="157"/>
      <c r="BU225" s="157"/>
      <c r="BV225" s="157"/>
      <c r="BW225" s="157"/>
    </row>
    <row r="226" spans="33:75" ht="12.75">
      <c r="AG226" s="157"/>
      <c r="AH226" s="157"/>
      <c r="AI226" s="157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79"/>
      <c r="BF226" s="179"/>
      <c r="BG226" s="179"/>
      <c r="BH226" s="179"/>
      <c r="BI226" s="179"/>
      <c r="BJ226" s="179"/>
      <c r="BK226" s="179"/>
      <c r="BL226" s="179"/>
      <c r="BM226" s="179"/>
      <c r="BN226" s="179"/>
      <c r="BO226" s="179"/>
      <c r="BP226" s="179"/>
      <c r="BQ226" s="179"/>
      <c r="BR226" s="179"/>
      <c r="BS226" s="179"/>
      <c r="BT226" s="157"/>
      <c r="BU226" s="157"/>
      <c r="BV226" s="157"/>
      <c r="BW226" s="157"/>
    </row>
    <row r="227" spans="33:75" ht="12.75">
      <c r="AG227" s="157"/>
      <c r="AH227" s="157"/>
      <c r="AI227" s="157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79"/>
      <c r="BF227" s="179"/>
      <c r="BG227" s="179"/>
      <c r="BH227" s="179"/>
      <c r="BI227" s="179"/>
      <c r="BJ227" s="179"/>
      <c r="BK227" s="179"/>
      <c r="BL227" s="179"/>
      <c r="BM227" s="179"/>
      <c r="BN227" s="179"/>
      <c r="BO227" s="179"/>
      <c r="BP227" s="179"/>
      <c r="BQ227" s="179"/>
      <c r="BR227" s="179"/>
      <c r="BS227" s="179"/>
      <c r="BT227" s="157"/>
      <c r="BU227" s="157"/>
      <c r="BV227" s="157"/>
      <c r="BW227" s="157"/>
    </row>
    <row r="228" spans="33:75" ht="12.75"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79"/>
      <c r="BF228" s="179"/>
      <c r="BG228" s="179"/>
      <c r="BH228" s="179"/>
      <c r="BI228" s="179"/>
      <c r="BJ228" s="179"/>
      <c r="BK228" s="179"/>
      <c r="BL228" s="179"/>
      <c r="BM228" s="179"/>
      <c r="BN228" s="179"/>
      <c r="BO228" s="179"/>
      <c r="BP228" s="179"/>
      <c r="BQ228" s="179"/>
      <c r="BR228" s="179"/>
      <c r="BS228" s="179"/>
      <c r="BT228" s="157"/>
      <c r="BU228" s="157"/>
      <c r="BV228" s="157"/>
      <c r="BW228" s="157"/>
    </row>
  </sheetData>
  <sheetProtection/>
  <mergeCells count="32">
    <mergeCell ref="B2:AJ2"/>
    <mergeCell ref="S6:S7"/>
    <mergeCell ref="E5:E7"/>
    <mergeCell ref="B3:AF3"/>
    <mergeCell ref="T6:T7"/>
    <mergeCell ref="C4:D4"/>
    <mergeCell ref="Q6:Q7"/>
    <mergeCell ref="AO6:AQ6"/>
    <mergeCell ref="V6:V7"/>
    <mergeCell ref="AL5:AV5"/>
    <mergeCell ref="AW5:BD5"/>
    <mergeCell ref="W6:AF6"/>
    <mergeCell ref="G6:I6"/>
    <mergeCell ref="L6:L7"/>
    <mergeCell ref="N6:N7"/>
    <mergeCell ref="C65:N65"/>
    <mergeCell ref="J6:J7"/>
    <mergeCell ref="P6:P7"/>
    <mergeCell ref="A5:A7"/>
    <mergeCell ref="D5:D7"/>
    <mergeCell ref="O6:O7"/>
    <mergeCell ref="G5:AK5"/>
    <mergeCell ref="U6:U7"/>
    <mergeCell ref="B5:B7"/>
    <mergeCell ref="BB4:BD4"/>
    <mergeCell ref="G4:I4"/>
    <mergeCell ref="A63:Q63"/>
    <mergeCell ref="M6:M7"/>
    <mergeCell ref="K6:K7"/>
    <mergeCell ref="C5:C7"/>
    <mergeCell ref="AG6:AK6"/>
    <mergeCell ref="AL6:AN6"/>
  </mergeCells>
  <printOptions/>
  <pageMargins left="0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2016-04-29T08:30:58Z</cp:lastPrinted>
  <dcterms:created xsi:type="dcterms:W3CDTF">2007-11-09T11:35:30Z</dcterms:created>
  <dcterms:modified xsi:type="dcterms:W3CDTF">2016-05-11T06:31:27Z</dcterms:modified>
  <cp:category/>
  <cp:version/>
  <cp:contentType/>
  <cp:contentStatus/>
</cp:coreProperties>
</file>