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596" activeTab="1"/>
  </bookViews>
  <sheets>
    <sheet name="Лист1" sheetId="1" r:id="rId1"/>
    <sheet name="Лист2" sheetId="2" r:id="rId2"/>
    <sheet name="Лист3" sheetId="3" r:id="rId3"/>
  </sheets>
  <definedNames/>
  <calcPr fullCalcOnLoad="1" fullPrecision="0" refMode="R1C1"/>
</workbook>
</file>

<file path=xl/sharedStrings.xml><?xml version="1.0" encoding="utf-8"?>
<sst xmlns="http://schemas.openxmlformats.org/spreadsheetml/2006/main" count="225" uniqueCount="149">
  <si>
    <t>№      п/п</t>
  </si>
  <si>
    <t>Адрес</t>
  </si>
  <si>
    <t>Подпиток тн всего за месяц</t>
  </si>
  <si>
    <t>Тариф в руб/тн с НДС</t>
  </si>
  <si>
    <t>Тариф в руб/Гкал с НДС</t>
  </si>
  <si>
    <t>ГОРЯЧАЯ ВОДА</t>
  </si>
  <si>
    <t xml:space="preserve">ПОДПИТОК   </t>
  </si>
  <si>
    <t>ОТОПЛЕНИЕ</t>
  </si>
  <si>
    <r>
      <t xml:space="preserve">   Всего за месяц руб </t>
    </r>
    <r>
      <rPr>
        <b/>
        <sz val="8"/>
        <rFont val="Arial Cyr"/>
        <family val="2"/>
      </rPr>
      <t>(гр.13хгр.14)</t>
    </r>
  </si>
  <si>
    <r>
      <t xml:space="preserve"> Всего за месяц руб </t>
    </r>
    <r>
      <rPr>
        <b/>
        <sz val="8"/>
        <rFont val="Arial Cyr"/>
        <family val="2"/>
      </rPr>
      <t>(гр.17хгр.18)</t>
    </r>
  </si>
  <si>
    <r>
      <t xml:space="preserve">Всего за месяц руб </t>
    </r>
    <r>
      <rPr>
        <b/>
        <sz val="8"/>
        <rFont val="Arial Cyr"/>
        <family val="2"/>
      </rPr>
      <t>(гр.4хгр.5)</t>
    </r>
  </si>
  <si>
    <t>НАЧИСЛЕНО НАСЕЛЕНИЮ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</si>
  <si>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</si>
  <si>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</si>
  <si>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</si>
  <si>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</si>
  <si>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</si>
  <si>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</si>
  <si>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</si>
  <si>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</si>
  <si>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</si>
  <si>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</si>
  <si>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</si>
  <si>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</si>
  <si>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</si>
  <si>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</si>
  <si>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</si>
  <si>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</si>
  <si>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</si>
  <si>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</si>
  <si>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</si>
  <si>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</si>
  <si>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</si>
  <si>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</si>
  <si>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</si>
  <si>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</si>
  <si>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</si>
  <si>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</si>
  <si>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</si>
  <si>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</si>
  <si>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</si>
  <si>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</si>
  <si>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</si>
  <si>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</si>
  <si>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</si>
  <si>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</si>
  <si>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</si>
  <si>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</si>
  <si>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</si>
  <si>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</si>
  <si>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</si>
  <si>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</si>
  <si>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</si>
  <si>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</si>
  <si>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</si>
  <si>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</si>
  <si>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</si>
  <si>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</si>
  <si>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ИТОГО</t>
  </si>
  <si>
    <t>Кол-во человек</t>
  </si>
  <si>
    <r>
      <t xml:space="preserve">Средняя температура </t>
    </r>
    <r>
      <rPr>
        <sz val="8"/>
        <rFont val="Arial Cyr"/>
        <family val="2"/>
      </rPr>
      <t>(гр.10 х 0,5)</t>
    </r>
  </si>
  <si>
    <r>
      <t xml:space="preserve">Сумма по г/воде+       подпиток </t>
    </r>
    <r>
      <rPr>
        <sz val="8"/>
        <rFont val="Arial Cyr"/>
        <family val="2"/>
      </rPr>
      <t>(гр.18 х гр.24)</t>
    </r>
  </si>
  <si>
    <r>
      <t xml:space="preserve">Г/кал по       г/вода+подпиток </t>
    </r>
    <r>
      <rPr>
        <sz val="8"/>
        <rFont val="Arial Cyr"/>
        <family val="2"/>
      </rPr>
      <t>(гр.13 + гр.23)</t>
    </r>
  </si>
  <si>
    <t>АРЕНДАТОРЫ</t>
  </si>
  <si>
    <t>Г/кал по горячей воде</t>
  </si>
  <si>
    <t>Тн по подпитку</t>
  </si>
  <si>
    <t xml:space="preserve"> Площадь арендованных  помещений м2</t>
  </si>
  <si>
    <r>
      <t>Г/кал по отоплению (ж/фонд</t>
    </r>
    <r>
      <rPr>
        <sz val="8"/>
        <rFont val="Arial Cyr"/>
        <family val="2"/>
      </rPr>
      <t>)</t>
    </r>
  </si>
  <si>
    <r>
      <t xml:space="preserve">Г/кал по отоплению </t>
    </r>
    <r>
      <rPr>
        <b/>
        <sz val="8"/>
        <rFont val="Arial Cyr"/>
        <family val="2"/>
      </rPr>
      <t>(ж/фонд+арендат.)</t>
    </r>
  </si>
  <si>
    <r>
      <t xml:space="preserve">Г/кал по       г/вода+подпиток </t>
    </r>
    <r>
      <rPr>
        <sz val="8"/>
        <rFont val="Arial Cyr"/>
        <family val="2"/>
      </rPr>
      <t>(гр.31 + гр.33)</t>
    </r>
  </si>
  <si>
    <r>
      <t xml:space="preserve">Сумма по г/воде+       подпиток </t>
    </r>
    <r>
      <rPr>
        <b/>
        <sz val="8"/>
        <rFont val="Arial Cyr"/>
        <family val="2"/>
      </rPr>
      <t>(гр.32 + гр.34)</t>
    </r>
  </si>
  <si>
    <r>
      <t xml:space="preserve">Сумма по г/воде+       подпиток по ж/фонду </t>
    </r>
    <r>
      <rPr>
        <b/>
        <sz val="8"/>
        <rFont val="Arial Cyr"/>
        <family val="2"/>
      </rPr>
      <t>(гр.25 - гр.36)</t>
    </r>
  </si>
  <si>
    <t>ВСЕГО руб: г/вода + подпиток + отопление гр.25+ гр.19</t>
  </si>
  <si>
    <r>
      <t xml:space="preserve">Г/кал по подп.         </t>
    </r>
    <r>
      <rPr>
        <sz val="8"/>
        <rFont val="Arial Cyr"/>
        <family val="2"/>
      </rPr>
      <t>(гр.6 :гр.18)</t>
    </r>
  </si>
  <si>
    <t>7а</t>
  </si>
  <si>
    <t>ВСЕГО</t>
  </si>
  <si>
    <r>
      <t xml:space="preserve">Площадь </t>
    </r>
    <r>
      <rPr>
        <sz val="8"/>
        <rFont val="Arial Cyr"/>
        <family val="2"/>
      </rPr>
      <t>(ж/фонд )      гр.3 - гр.26</t>
    </r>
  </si>
  <si>
    <t>Общая площадь дома с арендаторами</t>
  </si>
  <si>
    <t>20а</t>
  </si>
  <si>
    <t>20б</t>
  </si>
  <si>
    <t>Отопление Гкал без арендаторов (гр17/гр3*гр27)</t>
  </si>
  <si>
    <t>Тариф</t>
  </si>
  <si>
    <t>Отопление руб без арендаторов (гр20хгр20а)</t>
  </si>
  <si>
    <t>Анализ по отоплению руб на м2/мес (гр.20б /гр27 )</t>
  </si>
  <si>
    <t>Анализ по горячей воде          руб на 1чел/мес (гр.38 / гр.7)</t>
  </si>
  <si>
    <r>
      <t xml:space="preserve"> Г/кал с   </t>
    </r>
    <r>
      <rPr>
        <b/>
        <sz val="9"/>
        <rFont val="Arial Cyr"/>
        <family val="2"/>
      </rPr>
      <t xml:space="preserve">отпление      </t>
    </r>
    <r>
      <rPr>
        <sz val="9"/>
        <rFont val="Arial Cyr"/>
        <family val="2"/>
      </rPr>
      <t xml:space="preserve">с отчетов </t>
    </r>
  </si>
  <si>
    <r>
      <t xml:space="preserve">Г/кал </t>
    </r>
    <r>
      <rPr>
        <b/>
        <sz val="9"/>
        <rFont val="Arial Cyr"/>
        <family val="2"/>
      </rPr>
      <t xml:space="preserve">гор/вода </t>
    </r>
    <r>
      <rPr>
        <sz val="9"/>
        <rFont val="Arial Cyr"/>
        <family val="2"/>
      </rPr>
      <t>всего за месяц  с отчетов</t>
    </r>
  </si>
  <si>
    <r>
      <t xml:space="preserve"> Г/кал  </t>
    </r>
    <r>
      <rPr>
        <b/>
        <sz val="9"/>
        <rFont val="Arial Cyr"/>
        <family val="2"/>
      </rPr>
      <t xml:space="preserve">отпление + г/вода (акт) </t>
    </r>
    <r>
      <rPr>
        <sz val="9"/>
        <rFont val="Arial Cyr"/>
        <family val="2"/>
      </rPr>
      <t>гр.13+гр.17</t>
    </r>
  </si>
  <si>
    <t>Стоимость 1 м3 горячей воды</t>
  </si>
  <si>
    <r>
      <t xml:space="preserve">Сумма по подпитку </t>
    </r>
    <r>
      <rPr>
        <b/>
        <sz val="8"/>
        <rFont val="Arial Cyr"/>
        <family val="2"/>
      </rPr>
      <t>(тн х тариф с НДС 10,58 руб)</t>
    </r>
  </si>
  <si>
    <t>гр4 : гр7</t>
  </si>
  <si>
    <t>количество людей по ноябрю месяцу из отчета РКЦ</t>
  </si>
  <si>
    <r>
      <t xml:space="preserve">Г/кал по       г/вода+подпиток </t>
    </r>
    <r>
      <rPr>
        <sz val="8"/>
        <rFont val="Arial Cyr"/>
        <family val="2"/>
      </rPr>
      <t>(гр.38/тариф 726,31 руб))</t>
    </r>
  </si>
  <si>
    <r>
      <t xml:space="preserve">Сумма по отоплению (ж/фонд) </t>
    </r>
    <r>
      <rPr>
        <b/>
        <sz val="8"/>
        <rFont val="Arial Cyr"/>
        <family val="2"/>
      </rPr>
      <t>гр. 29 х тариф 726,31 руб</t>
    </r>
  </si>
  <si>
    <r>
      <t xml:space="preserve">Сумма по горячей воде </t>
    </r>
    <r>
      <rPr>
        <b/>
        <sz val="8"/>
        <rFont val="Arial Cyr"/>
        <family val="2"/>
      </rPr>
      <t>(Г/кал х тариф с НДС 726,31 руб)</t>
    </r>
  </si>
  <si>
    <t xml:space="preserve"> Гкал отопления на 1 м2  гр17 : гр3</t>
  </si>
  <si>
    <t xml:space="preserve">РКЦ    март  2012 года </t>
  </si>
  <si>
    <t>Общая площадь жилого дома (население), м2</t>
  </si>
  <si>
    <t>Общая площадь нежилого помещения, м2</t>
  </si>
  <si>
    <t>2.1.</t>
  </si>
  <si>
    <t>2.2.</t>
  </si>
  <si>
    <t>Стоимость 1м3, горячей воды, гр24/ гр 4</t>
  </si>
  <si>
    <t>9а</t>
  </si>
  <si>
    <t>Гкал по ОДПУ отопление</t>
  </si>
  <si>
    <t>Факт , т</t>
  </si>
  <si>
    <t>3а</t>
  </si>
  <si>
    <t xml:space="preserve"> </t>
  </si>
  <si>
    <t>АДРЕС</t>
  </si>
  <si>
    <t>Всего кол-во человек (население).</t>
  </si>
  <si>
    <t>Норматив на ОДН на ГВС, м3/м2/мест убор.площ.</t>
  </si>
  <si>
    <t>Общая площадь мест убор. площ., м2</t>
  </si>
  <si>
    <t>ОДН на ГВС, м3, гр.8*гр.9</t>
  </si>
  <si>
    <t>Кол-во человек с ИПУ, (население).</t>
  </si>
  <si>
    <t>Кол-во  по ИПУ  ГВС население, м3</t>
  </si>
  <si>
    <t>Кол-во по ИПУ,м3 нежилые помещения.</t>
  </si>
  <si>
    <t>Расчет стоимости 1 м3 горячей воды ( население).</t>
  </si>
  <si>
    <t>ВСЕГО количество ГВС по ОДПУ, м3, гр.3а*1,022</t>
  </si>
  <si>
    <t>Стоимость 1м3 подпиточной воды (с НДС).</t>
  </si>
  <si>
    <t>Стоимость 1 Гкал, ГВС, руб.</t>
  </si>
  <si>
    <t>Тариф на Гкал для населения.</t>
  </si>
  <si>
    <t>ЖИЛЫХ ДОМОВ НАХОДЯЩИХСЯ В УПРАВЛЕНИИ ООО "Конаковский Жилкомсервис"</t>
  </si>
  <si>
    <t>исп. Ческидова Н. А.</t>
  </si>
  <si>
    <t>тел.3-08-89</t>
  </si>
  <si>
    <t>Общая площадь  жилого дома, м2 (население+нежилые помещения), гр.2.1.+ гр.2.2.</t>
  </si>
  <si>
    <t>5а</t>
  </si>
  <si>
    <t>5б</t>
  </si>
  <si>
    <t>ГВС, м3 собств. пом. без ИПУ</t>
  </si>
  <si>
    <t>10 а</t>
  </si>
  <si>
    <t>Стоимость ОДН ГВС руб. за м2 населениеи нежилые помещения гр.10а/гр.3</t>
  </si>
  <si>
    <t>Норматив расхода тепловой энергии используемый на подогрев холодной воды гкал/м3</t>
  </si>
  <si>
    <t>Всего Гкал ГВС+ теплоэнергия, по ОДПУ(население+ нежилые помещения).</t>
  </si>
  <si>
    <t>Сумма по ОДН ГВС население, руб. гр. 10*гр.27</t>
  </si>
  <si>
    <t>Кол-во человек без ИПУ, население, гр.7-гр.12</t>
  </si>
  <si>
    <t>Гкал ГВСпо нормативу нежилых помещений гр.15*23</t>
  </si>
  <si>
    <t>ГВС м3/чел./мес. (на проживающих человек без ИПУ), гр.18/гр.14</t>
  </si>
  <si>
    <t>Сумма подпиточной воды, руб., гр.5а*гр.21</t>
  </si>
  <si>
    <t>Сумма по ГВС, Гкал, руб., гр.24*гр.5б</t>
  </si>
  <si>
    <t>Всего сумма по ГВС, Гкал+подпиток, руб., гр.22+гр.25</t>
  </si>
  <si>
    <t>Всего количество Гкал отопления, по ОДПУ минус Гкал ГВС население+нежилые помещения по нормативу гр.28-гр.5б-гр.16</t>
  </si>
  <si>
    <t>Гкал отопления по ОДПУ население, гр.29 / гр.3* гр.2.1</t>
  </si>
  <si>
    <t>Гкал по отоплению на 1м2 жилого помещения, гр.29/гр.3</t>
  </si>
  <si>
    <t>Сумма по отоплению для населения, руб.,гр.30*гр.24</t>
  </si>
  <si>
    <t>Стоимость 1 м2/мес. отопления (население), руб., гр.35/гр.2.1</t>
  </si>
  <si>
    <t>ГВС в м3 население (ВСЕГО ГВС м3 по ОДПУ - ГВС нежилые помещения м3) гр.4-гр.15</t>
  </si>
  <si>
    <t>Гкал ГВС население ( ВСЕГО Гкал по нормативу на подогрев ХВС - Гкал нежилые помещения)гр.5а*гр.23</t>
  </si>
  <si>
    <t>Стоимость 1м3, ГВС, гр.26*/гр.5а</t>
  </si>
  <si>
    <t>Гкал отопления по ОДПУ нежилые помещения,гр.29/гр.3*гр.2.2</t>
  </si>
  <si>
    <t>РАСЧЕТ КОММУНАЛЬНЫХ УСЛУГ ПО ГВС за МАРТ 2023 г.</t>
  </si>
  <si>
    <t>ВСЕГО ГВС,м3 на проживающих человек без ИПУ по нормативу с повышающим коэффициентом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</si>
</sst>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0.0"/>
    <numFmt numFmtId="176" formatCode="#,##0.0000"/>
    <numFmt numFmtId="177" formatCode="#,##0.00000"/>
    <numFmt numFmtId="178" formatCode="[$-FC19]d\ mmmm\ yyyy\ &quot;г.&quot;"/>
    <numFmt numFmtId="179" formatCode="0.0000"/>
    <numFmt numFmtId="180" formatCode="0.00000"/>
    <numFmt numFmtId="181" formatCode="0.000000"/>
    <numFmt numFmtId="182" formatCode="0.0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;[Red]0.0"/>
    <numFmt numFmtId="188" formatCode="#,##0.000&quot;р.&quot;"/>
    <numFmt numFmtId="189" formatCode="#,##0.000000"/>
    <numFmt numFmtId="190" formatCode="#,##0.0000000"/>
    <numFmt numFmtId="191" formatCode="#,##0.00000000"/>
    <numFmt numFmtId="192" formatCode="0.00000000000"/>
    <numFmt numFmtId="193" formatCode="0.000000000"/>
    <numFmt numFmtId="194" formatCode="#0.00"/>
  </numFmts>
  <fonts count="56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b/>
      <i/>
      <sz val="9"/>
      <name val="Arial Cyr"/>
      <family val="2"/>
    </font>
    <font>
      <sz val="14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0"/>
    </font>
    <font>
      <sz val="10"/>
      <name val="Arial"/>
      <family val="2"/>
    </font>
    <font>
      <b/>
      <sz val="11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7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 vertical="center" wrapText="1"/>
    </xf>
    <xf numFmtId="173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72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/>
    </xf>
    <xf numFmtId="173" fontId="1" fillId="0" borderId="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74" fontId="1" fillId="0" borderId="14" xfId="0" applyNumberFormat="1" applyFont="1" applyBorder="1" applyAlignment="1">
      <alignment horizontal="center"/>
    </xf>
    <xf numFmtId="173" fontId="1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3" fontId="1" fillId="0" borderId="17" xfId="0" applyNumberFormat="1" applyFont="1" applyBorder="1" applyAlignment="1">
      <alignment horizontal="center"/>
    </xf>
    <xf numFmtId="173" fontId="1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173" fontId="2" fillId="0" borderId="20" xfId="0" applyNumberFormat="1" applyFont="1" applyBorder="1" applyAlignment="1">
      <alignment horizontal="center"/>
    </xf>
    <xf numFmtId="173" fontId="1" fillId="0" borderId="21" xfId="0" applyNumberFormat="1" applyFont="1" applyBorder="1" applyAlignment="1">
      <alignment horizontal="center"/>
    </xf>
    <xf numFmtId="173" fontId="1" fillId="0" borderId="22" xfId="0" applyNumberFormat="1" applyFont="1" applyBorder="1" applyAlignment="1">
      <alignment horizontal="center"/>
    </xf>
    <xf numFmtId="173" fontId="1" fillId="0" borderId="23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175" fontId="1" fillId="0" borderId="14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33" borderId="18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/>
    </xf>
    <xf numFmtId="2" fontId="9" fillId="33" borderId="14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173" fontId="1" fillId="33" borderId="14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173" fontId="2" fillId="0" borderId="2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73" fontId="1" fillId="0" borderId="0" xfId="0" applyNumberFormat="1" applyFont="1" applyAlignment="1">
      <alignment horizontal="center"/>
    </xf>
    <xf numFmtId="174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34" borderId="18" xfId="0" applyFill="1" applyBorder="1" applyAlignment="1">
      <alignment/>
    </xf>
    <xf numFmtId="4" fontId="2" fillId="0" borderId="14" xfId="0" applyNumberFormat="1" applyFont="1" applyBorder="1" applyAlignment="1">
      <alignment horizontal="center" wrapText="1"/>
    </xf>
    <xf numFmtId="0" fontId="8" fillId="34" borderId="13" xfId="0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173" fontId="2" fillId="0" borderId="27" xfId="0" applyNumberFormat="1" applyFont="1" applyBorder="1" applyAlignment="1">
      <alignment horizontal="center"/>
    </xf>
    <xf numFmtId="173" fontId="2" fillId="0" borderId="28" xfId="0" applyNumberFormat="1" applyFont="1" applyBorder="1" applyAlignment="1">
      <alignment horizontal="center"/>
    </xf>
    <xf numFmtId="173" fontId="1" fillId="0" borderId="26" xfId="0" applyNumberFormat="1" applyFont="1" applyBorder="1" applyAlignment="1">
      <alignment horizontal="center"/>
    </xf>
    <xf numFmtId="173" fontId="2" fillId="0" borderId="29" xfId="0" applyNumberFormat="1" applyFont="1" applyBorder="1" applyAlignment="1">
      <alignment horizontal="center"/>
    </xf>
    <xf numFmtId="173" fontId="2" fillId="0" borderId="30" xfId="0" applyNumberFormat="1" applyFont="1" applyBorder="1" applyAlignment="1">
      <alignment horizontal="center"/>
    </xf>
    <xf numFmtId="173" fontId="2" fillId="0" borderId="18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3" fontId="2" fillId="0" borderId="17" xfId="0" applyNumberFormat="1" applyFont="1" applyBorder="1" applyAlignment="1">
      <alignment horizontal="center"/>
    </xf>
    <xf numFmtId="173" fontId="2" fillId="0" borderId="31" xfId="0" applyNumberFormat="1" applyFont="1" applyBorder="1" applyAlignment="1">
      <alignment horizontal="center"/>
    </xf>
    <xf numFmtId="173" fontId="1" fillId="0" borderId="32" xfId="0" applyNumberFormat="1" applyFont="1" applyBorder="1" applyAlignment="1">
      <alignment horizontal="center"/>
    </xf>
    <xf numFmtId="172" fontId="1" fillId="0" borderId="28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72" fontId="2" fillId="0" borderId="2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 wrapText="1"/>
    </xf>
    <xf numFmtId="172" fontId="2" fillId="0" borderId="1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75" fontId="11" fillId="0" borderId="14" xfId="0" applyNumberFormat="1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175" fontId="11" fillId="0" borderId="14" xfId="0" applyNumberFormat="1" applyFont="1" applyBorder="1" applyAlignment="1">
      <alignment horizontal="center" wrapText="1"/>
    </xf>
    <xf numFmtId="175" fontId="11" fillId="0" borderId="10" xfId="0" applyNumberFormat="1" applyFont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73" fontId="1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73" fontId="2" fillId="0" borderId="17" xfId="0" applyNumberFormat="1" applyFont="1" applyFill="1" applyBorder="1" applyAlignment="1">
      <alignment horizontal="center"/>
    </xf>
    <xf numFmtId="173" fontId="2" fillId="0" borderId="24" xfId="0" applyNumberFormat="1" applyFont="1" applyFill="1" applyBorder="1" applyAlignment="1">
      <alignment horizontal="center"/>
    </xf>
    <xf numFmtId="173" fontId="1" fillId="35" borderId="14" xfId="0" applyNumberFormat="1" applyFont="1" applyFill="1" applyBorder="1" applyAlignment="1">
      <alignment horizontal="center"/>
    </xf>
    <xf numFmtId="172" fontId="1" fillId="0" borderId="27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 vertical="center"/>
    </xf>
    <xf numFmtId="0" fontId="0" fillId="39" borderId="0" xfId="0" applyFill="1" applyBorder="1" applyAlignment="1">
      <alignment/>
    </xf>
    <xf numFmtId="0" fontId="0" fillId="39" borderId="0" xfId="0" applyFill="1" applyAlignment="1">
      <alignment/>
    </xf>
    <xf numFmtId="0" fontId="12" fillId="39" borderId="0" xfId="0" applyFont="1" applyFill="1" applyAlignment="1">
      <alignment wrapText="1"/>
    </xf>
    <xf numFmtId="0" fontId="6" fillId="39" borderId="0" xfId="0" applyFont="1" applyFill="1" applyAlignment="1">
      <alignment horizontal="center"/>
    </xf>
    <xf numFmtId="2" fontId="0" fillId="39" borderId="0" xfId="0" applyNumberFormat="1" applyFill="1" applyBorder="1" applyAlignment="1">
      <alignment/>
    </xf>
    <xf numFmtId="2" fontId="16" fillId="39" borderId="0" xfId="0" applyNumberFormat="1" applyFont="1" applyFill="1" applyBorder="1" applyAlignment="1">
      <alignment/>
    </xf>
    <xf numFmtId="2" fontId="0" fillId="39" borderId="0" xfId="0" applyNumberFormat="1" applyFill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 horizontal="left"/>
    </xf>
    <xf numFmtId="0" fontId="0" fillId="39" borderId="0" xfId="0" applyFill="1" applyAlignment="1">
      <alignment wrapText="1"/>
    </xf>
    <xf numFmtId="0" fontId="17" fillId="39" borderId="10" xfId="0" applyFont="1" applyFill="1" applyBorder="1" applyAlignment="1">
      <alignment horizontal="center"/>
    </xf>
    <xf numFmtId="0" fontId="17" fillId="39" borderId="14" xfId="0" applyFont="1" applyFill="1" applyBorder="1" applyAlignment="1">
      <alignment horizontal="center"/>
    </xf>
    <xf numFmtId="2" fontId="17" fillId="39" borderId="14" xfId="0" applyNumberFormat="1" applyFont="1" applyFill="1" applyBorder="1" applyAlignment="1">
      <alignment horizontal="center"/>
    </xf>
    <xf numFmtId="2" fontId="19" fillId="39" borderId="14" xfId="0" applyNumberFormat="1" applyFont="1" applyFill="1" applyBorder="1" applyAlignment="1">
      <alignment horizontal="center"/>
    </xf>
    <xf numFmtId="0" fontId="17" fillId="39" borderId="10" xfId="0" applyFont="1" applyFill="1" applyBorder="1" applyAlignment="1">
      <alignment horizontal="left"/>
    </xf>
    <xf numFmtId="2" fontId="17" fillId="39" borderId="19" xfId="0" applyNumberFormat="1" applyFont="1" applyFill="1" applyBorder="1" applyAlignment="1">
      <alignment horizontal="center"/>
    </xf>
    <xf numFmtId="2" fontId="17" fillId="39" borderId="10" xfId="0" applyNumberFormat="1" applyFont="1" applyFill="1" applyBorder="1" applyAlignment="1">
      <alignment horizontal="center"/>
    </xf>
    <xf numFmtId="1" fontId="17" fillId="39" borderId="33" xfId="53" applyNumberFormat="1" applyFont="1" applyFill="1" applyBorder="1" applyAlignment="1">
      <alignment horizontal="center"/>
      <protection/>
    </xf>
    <xf numFmtId="2" fontId="17" fillId="39" borderId="13" xfId="0" applyNumberFormat="1" applyFont="1" applyFill="1" applyBorder="1" applyAlignment="1">
      <alignment horizontal="center"/>
    </xf>
    <xf numFmtId="0" fontId="17" fillId="39" borderId="13" xfId="0" applyFont="1" applyFill="1" applyBorder="1" applyAlignment="1">
      <alignment horizontal="left"/>
    </xf>
    <xf numFmtId="2" fontId="19" fillId="39" borderId="20" xfId="0" applyNumberFormat="1" applyFont="1" applyFill="1" applyBorder="1" applyAlignment="1">
      <alignment horizontal="center"/>
    </xf>
    <xf numFmtId="172" fontId="19" fillId="39" borderId="10" xfId="0" applyNumberFormat="1" applyFont="1" applyFill="1" applyBorder="1" applyAlignment="1">
      <alignment horizontal="center"/>
    </xf>
    <xf numFmtId="174" fontId="18" fillId="39" borderId="10" xfId="0" applyNumberFormat="1" applyFont="1" applyFill="1" applyBorder="1" applyAlignment="1">
      <alignment horizontal="center"/>
    </xf>
    <xf numFmtId="0" fontId="21" fillId="39" borderId="21" xfId="0" applyFont="1" applyFill="1" applyBorder="1" applyAlignment="1">
      <alignment horizontal="center" vertical="center" wrapText="1"/>
    </xf>
    <xf numFmtId="0" fontId="21" fillId="39" borderId="21" xfId="0" applyFont="1" applyFill="1" applyBorder="1" applyAlignment="1">
      <alignment wrapText="1"/>
    </xf>
    <xf numFmtId="179" fontId="21" fillId="39" borderId="15" xfId="0" applyNumberFormat="1" applyFont="1" applyFill="1" applyBorder="1" applyAlignment="1">
      <alignment horizontal="center" vertical="center" wrapText="1"/>
    </xf>
    <xf numFmtId="0" fontId="21" fillId="39" borderId="15" xfId="0" applyFont="1" applyFill="1" applyBorder="1" applyAlignment="1">
      <alignment horizontal="center" vertical="center" wrapText="1"/>
    </xf>
    <xf numFmtId="0" fontId="20" fillId="39" borderId="34" xfId="0" applyFont="1" applyFill="1" applyBorder="1" applyAlignment="1">
      <alignment horizontal="center" vertical="center"/>
    </xf>
    <xf numFmtId="0" fontId="20" fillId="39" borderId="35" xfId="0" applyFont="1" applyFill="1" applyBorder="1" applyAlignment="1">
      <alignment horizontal="center" vertical="center"/>
    </xf>
    <xf numFmtId="0" fontId="21" fillId="39" borderId="35" xfId="0" applyFont="1" applyFill="1" applyBorder="1" applyAlignment="1">
      <alignment horizontal="center" vertical="center"/>
    </xf>
    <xf numFmtId="0" fontId="20" fillId="39" borderId="36" xfId="0" applyFont="1" applyFill="1" applyBorder="1" applyAlignment="1">
      <alignment horizontal="center" vertical="center"/>
    </xf>
    <xf numFmtId="0" fontId="20" fillId="39" borderId="22" xfId="0" applyFont="1" applyFill="1" applyBorder="1" applyAlignment="1">
      <alignment horizontal="center" vertical="center"/>
    </xf>
    <xf numFmtId="0" fontId="21" fillId="39" borderId="23" xfId="0" applyFont="1" applyFill="1" applyBorder="1" applyAlignment="1">
      <alignment horizontal="center" vertical="center"/>
    </xf>
    <xf numFmtId="0" fontId="20" fillId="39" borderId="10" xfId="0" applyFont="1" applyFill="1" applyBorder="1" applyAlignment="1">
      <alignment/>
    </xf>
    <xf numFmtId="0" fontId="20" fillId="39" borderId="37" xfId="0" applyFont="1" applyFill="1" applyBorder="1" applyAlignment="1">
      <alignment horizontal="center" vertical="center" wrapText="1"/>
    </xf>
    <xf numFmtId="172" fontId="17" fillId="39" borderId="10" xfId="0" applyNumberFormat="1" applyFont="1" applyFill="1" applyBorder="1" applyAlignment="1">
      <alignment horizontal="center"/>
    </xf>
    <xf numFmtId="0" fontId="16" fillId="39" borderId="38" xfId="0" applyFont="1" applyFill="1" applyBorder="1" applyAlignment="1">
      <alignment horizontal="center" vertical="center" wrapText="1"/>
    </xf>
    <xf numFmtId="172" fontId="18" fillId="39" borderId="10" xfId="0" applyNumberFormat="1" applyFont="1" applyFill="1" applyBorder="1" applyAlignment="1">
      <alignment horizontal="center"/>
    </xf>
    <xf numFmtId="0" fontId="20" fillId="39" borderId="10" xfId="0" applyFont="1" applyFill="1" applyBorder="1" applyAlignment="1">
      <alignment horizontal="center" vertical="center" wrapText="1"/>
    </xf>
    <xf numFmtId="0" fontId="20" fillId="39" borderId="15" xfId="0" applyFont="1" applyFill="1" applyBorder="1" applyAlignment="1">
      <alignment horizontal="center" vertical="center" wrapText="1"/>
    </xf>
    <xf numFmtId="0" fontId="16" fillId="39" borderId="14" xfId="0" applyFont="1" applyFill="1" applyBorder="1" applyAlignment="1">
      <alignment horizontal="center" vertical="center" wrapText="1"/>
    </xf>
    <xf numFmtId="0" fontId="6" fillId="39" borderId="0" xfId="0" applyFont="1" applyFill="1" applyBorder="1" applyAlignment="1">
      <alignment horizontal="center"/>
    </xf>
    <xf numFmtId="4" fontId="17" fillId="39" borderId="33" xfId="53" applyNumberFormat="1" applyFont="1" applyFill="1" applyBorder="1" applyAlignment="1">
      <alignment horizontal="center"/>
      <protection/>
    </xf>
    <xf numFmtId="0" fontId="20" fillId="39" borderId="38" xfId="0" applyFont="1" applyFill="1" applyBorder="1" applyAlignment="1">
      <alignment horizontal="center" vertical="center"/>
    </xf>
    <xf numFmtId="1" fontId="17" fillId="39" borderId="10" xfId="53" applyNumberFormat="1" applyFont="1" applyFill="1" applyBorder="1" applyAlignment="1">
      <alignment horizontal="center"/>
      <protection/>
    </xf>
    <xf numFmtId="2" fontId="19" fillId="39" borderId="19" xfId="0" applyNumberFormat="1" applyFont="1" applyFill="1" applyBorder="1" applyAlignment="1">
      <alignment horizontal="center"/>
    </xf>
    <xf numFmtId="0" fontId="18" fillId="39" borderId="10" xfId="0" applyFont="1" applyFill="1" applyBorder="1" applyAlignment="1">
      <alignment horizontal="left"/>
    </xf>
    <xf numFmtId="0" fontId="0" fillId="39" borderId="0" xfId="0" applyFont="1" applyFill="1" applyAlignment="1">
      <alignment horizontal="center"/>
    </xf>
    <xf numFmtId="180" fontId="17" fillId="39" borderId="19" xfId="0" applyNumberFormat="1" applyFont="1" applyFill="1" applyBorder="1" applyAlignment="1">
      <alignment horizontal="center"/>
    </xf>
    <xf numFmtId="0" fontId="20" fillId="39" borderId="17" xfId="0" applyFont="1" applyFill="1" applyBorder="1" applyAlignment="1">
      <alignment horizontal="center"/>
    </xf>
    <xf numFmtId="194" fontId="17" fillId="39" borderId="39" xfId="53" applyNumberFormat="1" applyFont="1" applyFill="1" applyBorder="1" applyAlignment="1">
      <alignment horizontal="center"/>
      <protection/>
    </xf>
    <xf numFmtId="0" fontId="20" fillId="39" borderId="22" xfId="0" applyFont="1" applyFill="1" applyBorder="1" applyAlignment="1">
      <alignment horizontal="center" vertical="center" wrapText="1"/>
    </xf>
    <xf numFmtId="0" fontId="21" fillId="39" borderId="35" xfId="0" applyFont="1" applyFill="1" applyBorder="1" applyAlignment="1">
      <alignment horizontal="center" vertical="center" wrapText="1"/>
    </xf>
    <xf numFmtId="0" fontId="20" fillId="39" borderId="11" xfId="0" applyFont="1" applyFill="1" applyBorder="1" applyAlignment="1">
      <alignment horizontal="center" vertical="center" wrapText="1"/>
    </xf>
    <xf numFmtId="0" fontId="20" fillId="39" borderId="35" xfId="0" applyFont="1" applyFill="1" applyBorder="1" applyAlignment="1">
      <alignment horizontal="center" vertical="center" wrapText="1"/>
    </xf>
    <xf numFmtId="0" fontId="20" fillId="39" borderId="10" xfId="0" applyFont="1" applyFill="1" applyBorder="1" applyAlignment="1">
      <alignment horizontal="center"/>
    </xf>
    <xf numFmtId="0" fontId="20" fillId="39" borderId="40" xfId="0" applyFont="1" applyFill="1" applyBorder="1" applyAlignment="1">
      <alignment horizontal="center" vertical="center" wrapText="1"/>
    </xf>
    <xf numFmtId="0" fontId="20" fillId="39" borderId="3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3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39" borderId="0" xfId="0" applyFont="1" applyFill="1" applyAlignment="1">
      <alignment horizontal="left"/>
    </xf>
    <xf numFmtId="0" fontId="20" fillId="39" borderId="11" xfId="0" applyFont="1" applyFill="1" applyBorder="1" applyAlignment="1">
      <alignment horizontal="center" vertical="center" wrapText="1"/>
    </xf>
    <xf numFmtId="0" fontId="20" fillId="39" borderId="35" xfId="0" applyFont="1" applyFill="1" applyBorder="1" applyAlignment="1">
      <alignment horizontal="center" vertical="center" wrapText="1"/>
    </xf>
    <xf numFmtId="0" fontId="20" fillId="39" borderId="40" xfId="0" applyFont="1" applyFill="1" applyBorder="1" applyAlignment="1">
      <alignment horizontal="center" vertical="center" wrapText="1"/>
    </xf>
    <xf numFmtId="0" fontId="20" fillId="39" borderId="38" xfId="0" applyFont="1" applyFill="1" applyBorder="1" applyAlignment="1">
      <alignment horizontal="center" vertical="center" wrapText="1"/>
    </xf>
    <xf numFmtId="0" fontId="6" fillId="39" borderId="43" xfId="0" applyFont="1" applyFill="1" applyBorder="1" applyAlignment="1">
      <alignment horizontal="center"/>
    </xf>
    <xf numFmtId="0" fontId="20" fillId="39" borderId="44" xfId="0" applyFont="1" applyFill="1" applyBorder="1" applyAlignment="1">
      <alignment horizontal="center"/>
    </xf>
    <xf numFmtId="0" fontId="20" fillId="39" borderId="45" xfId="0" applyFont="1" applyFill="1" applyBorder="1" applyAlignment="1">
      <alignment horizontal="center"/>
    </xf>
    <xf numFmtId="0" fontId="20" fillId="39" borderId="46" xfId="0" applyFont="1" applyFill="1" applyBorder="1" applyAlignment="1">
      <alignment horizontal="center" vertical="center"/>
    </xf>
    <xf numFmtId="0" fontId="20" fillId="39" borderId="23" xfId="0" applyFont="1" applyFill="1" applyBorder="1" applyAlignment="1">
      <alignment horizontal="center" vertical="center"/>
    </xf>
    <xf numFmtId="0" fontId="20" fillId="39" borderId="47" xfId="0" applyFont="1" applyFill="1" applyBorder="1" applyAlignment="1">
      <alignment horizontal="center" vertical="center" wrapText="1"/>
    </xf>
    <xf numFmtId="0" fontId="20" fillId="39" borderId="48" xfId="0" applyFont="1" applyFill="1" applyBorder="1" applyAlignment="1">
      <alignment horizontal="center" vertical="center" wrapText="1"/>
    </xf>
    <xf numFmtId="0" fontId="20" fillId="39" borderId="22" xfId="0" applyFont="1" applyFill="1" applyBorder="1" applyAlignment="1">
      <alignment horizontal="center" vertical="center" wrapText="1"/>
    </xf>
    <xf numFmtId="0" fontId="21" fillId="39" borderId="11" xfId="0" applyFont="1" applyFill="1" applyBorder="1" applyAlignment="1">
      <alignment horizontal="center" vertical="center" wrapText="1"/>
    </xf>
    <xf numFmtId="0" fontId="21" fillId="39" borderId="35" xfId="0" applyFont="1" applyFill="1" applyBorder="1" applyAlignment="1">
      <alignment horizontal="center" vertical="center" wrapText="1"/>
    </xf>
    <xf numFmtId="0" fontId="20" fillId="39" borderId="49" xfId="0" applyFont="1" applyFill="1" applyBorder="1" applyAlignment="1">
      <alignment horizontal="center"/>
    </xf>
    <xf numFmtId="0" fontId="20" fillId="39" borderId="50" xfId="0" applyFont="1" applyFill="1" applyBorder="1" applyAlignment="1">
      <alignment horizontal="center"/>
    </xf>
    <xf numFmtId="0" fontId="20" fillId="39" borderId="13" xfId="0" applyFont="1" applyFill="1" applyBorder="1" applyAlignment="1">
      <alignment horizontal="center"/>
    </xf>
    <xf numFmtId="0" fontId="20" fillId="39" borderId="41" xfId="0" applyFont="1" applyFill="1" applyBorder="1" applyAlignment="1">
      <alignment horizontal="center"/>
    </xf>
    <xf numFmtId="0" fontId="20" fillId="39" borderId="18" xfId="0" applyFont="1" applyFill="1" applyBorder="1" applyAlignment="1">
      <alignment horizontal="center"/>
    </xf>
    <xf numFmtId="0" fontId="20" fillId="39" borderId="51" xfId="0" applyFont="1" applyFill="1" applyBorder="1" applyAlignment="1">
      <alignment horizontal="center"/>
    </xf>
    <xf numFmtId="0" fontId="20" fillId="39" borderId="52" xfId="0" applyFont="1" applyFill="1" applyBorder="1" applyAlignment="1">
      <alignment horizontal="center"/>
    </xf>
    <xf numFmtId="0" fontId="20" fillId="39" borderId="53" xfId="0" applyFont="1" applyFill="1" applyBorder="1" applyAlignment="1">
      <alignment horizontal="center"/>
    </xf>
    <xf numFmtId="0" fontId="20" fillId="39" borderId="53" xfId="0" applyFont="1" applyFill="1" applyBorder="1" applyAlignment="1">
      <alignment horizontal="center"/>
    </xf>
    <xf numFmtId="0" fontId="20" fillId="39" borderId="16" xfId="0" applyFont="1" applyFill="1" applyBorder="1" applyAlignment="1">
      <alignment horizontal="center" vertical="center" wrapText="1"/>
    </xf>
    <xf numFmtId="4" fontId="17" fillId="39" borderId="14" xfId="0" applyNumberFormat="1" applyFont="1" applyFill="1" applyBorder="1" applyAlignment="1">
      <alignment horizontal="center"/>
    </xf>
    <xf numFmtId="172" fontId="17" fillId="39" borderId="19" xfId="0" applyNumberFormat="1" applyFont="1" applyFill="1" applyBorder="1" applyAlignment="1">
      <alignment horizontal="center"/>
    </xf>
    <xf numFmtId="172" fontId="17" fillId="39" borderId="14" xfId="0" applyNumberFormat="1" applyFont="1" applyFill="1" applyBorder="1" applyAlignment="1">
      <alignment horizontal="center"/>
    </xf>
    <xf numFmtId="2" fontId="17" fillId="39" borderId="54" xfId="0" applyNumberFormat="1" applyFont="1" applyFill="1" applyBorder="1" applyAlignment="1">
      <alignment horizontal="center"/>
    </xf>
    <xf numFmtId="172" fontId="17" fillId="40" borderId="19" xfId="0" applyNumberFormat="1" applyFont="1" applyFill="1" applyBorder="1" applyAlignment="1">
      <alignment horizontal="center"/>
    </xf>
    <xf numFmtId="172" fontId="17" fillId="40" borderId="14" xfId="0" applyNumberFormat="1" applyFont="1" applyFill="1" applyBorder="1" applyAlignment="1">
      <alignment horizontal="center"/>
    </xf>
    <xf numFmtId="180" fontId="18" fillId="39" borderId="14" xfId="0" applyNumberFormat="1" applyFont="1" applyFill="1" applyBorder="1" applyAlignment="1">
      <alignment horizontal="center"/>
    </xf>
    <xf numFmtId="1" fontId="17" fillId="39" borderId="18" xfId="0" applyNumberFormat="1" applyFont="1" applyFill="1" applyBorder="1" applyAlignment="1">
      <alignment horizontal="center"/>
    </xf>
    <xf numFmtId="172" fontId="17" fillId="39" borderId="13" xfId="0" applyNumberFormat="1" applyFont="1" applyFill="1" applyBorder="1" applyAlignment="1">
      <alignment horizontal="center"/>
    </xf>
    <xf numFmtId="1" fontId="17" fillId="39" borderId="10" xfId="0" applyNumberFormat="1" applyFont="1" applyFill="1" applyBorder="1" applyAlignment="1">
      <alignment horizontal="center"/>
    </xf>
    <xf numFmtId="2" fontId="17" fillId="39" borderId="18" xfId="0" applyNumberFormat="1" applyFont="1" applyFill="1" applyBorder="1" applyAlignment="1">
      <alignment horizontal="center"/>
    </xf>
    <xf numFmtId="1" fontId="17" fillId="39" borderId="14" xfId="0" applyNumberFormat="1" applyFont="1" applyFill="1" applyBorder="1" applyAlignment="1">
      <alignment horizontal="center"/>
    </xf>
    <xf numFmtId="172" fontId="17" fillId="39" borderId="10" xfId="0" applyNumberFormat="1" applyFont="1" applyFill="1" applyBorder="1" applyAlignment="1">
      <alignment/>
    </xf>
    <xf numFmtId="2" fontId="17" fillId="39" borderId="10" xfId="0" applyNumberFormat="1" applyFont="1" applyFill="1" applyBorder="1" applyAlignment="1">
      <alignment horizontal="left"/>
    </xf>
    <xf numFmtId="1" fontId="17" fillId="39" borderId="18" xfId="0" applyNumberFormat="1" applyFont="1" applyFill="1" applyBorder="1" applyAlignment="1">
      <alignment/>
    </xf>
    <xf numFmtId="1" fontId="17" fillId="39" borderId="10" xfId="0" applyNumberFormat="1" applyFont="1" applyFill="1" applyBorder="1" applyAlignment="1">
      <alignment/>
    </xf>
    <xf numFmtId="0" fontId="17" fillId="39" borderId="18" xfId="0" applyFont="1" applyFill="1" applyBorder="1" applyAlignment="1">
      <alignment/>
    </xf>
    <xf numFmtId="2" fontId="18" fillId="39" borderId="10" xfId="0" applyNumberFormat="1" applyFont="1" applyFill="1" applyBorder="1" applyAlignment="1">
      <alignment horizontal="center"/>
    </xf>
    <xf numFmtId="2" fontId="18" fillId="39" borderId="14" xfId="0" applyNumberFormat="1" applyFont="1" applyFill="1" applyBorder="1" applyAlignment="1">
      <alignment horizontal="center"/>
    </xf>
    <xf numFmtId="4" fontId="18" fillId="39" borderId="10" xfId="0" applyNumberFormat="1" applyFont="1" applyFill="1" applyBorder="1" applyAlignment="1">
      <alignment horizontal="center"/>
    </xf>
    <xf numFmtId="1" fontId="18" fillId="39" borderId="18" xfId="0" applyNumberFormat="1" applyFont="1" applyFill="1" applyBorder="1" applyAlignment="1">
      <alignment horizontal="center"/>
    </xf>
    <xf numFmtId="2" fontId="18" fillId="39" borderId="19" xfId="0" applyNumberFormat="1" applyFont="1" applyFill="1" applyBorder="1" applyAlignment="1">
      <alignment horizontal="center"/>
    </xf>
    <xf numFmtId="1" fontId="18" fillId="39" borderId="10" xfId="0" applyNumberFormat="1" applyFont="1" applyFill="1" applyBorder="1" applyAlignment="1">
      <alignment horizontal="center"/>
    </xf>
    <xf numFmtId="4" fontId="18" fillId="39" borderId="18" xfId="0" applyNumberFormat="1" applyFont="1" applyFill="1" applyBorder="1" applyAlignment="1">
      <alignment horizontal="center"/>
    </xf>
    <xf numFmtId="172" fontId="18" fillId="39" borderId="14" xfId="0" applyNumberFormat="1" applyFont="1" applyFill="1" applyBorder="1" applyAlignment="1">
      <alignment horizontal="center"/>
    </xf>
    <xf numFmtId="172" fontId="18" fillId="40" borderId="19" xfId="0" applyNumberFormat="1" applyFont="1" applyFill="1" applyBorder="1" applyAlignment="1">
      <alignment horizontal="center"/>
    </xf>
    <xf numFmtId="172" fontId="18" fillId="40" borderId="14" xfId="0" applyNumberFormat="1" applyFont="1" applyFill="1" applyBorder="1" applyAlignment="1">
      <alignment horizontal="center"/>
    </xf>
    <xf numFmtId="0" fontId="12" fillId="39" borderId="42" xfId="0" applyFont="1" applyFill="1" applyBorder="1" applyAlignment="1">
      <alignment horizontal="left" wrapText="1"/>
    </xf>
    <xf numFmtId="0" fontId="14" fillId="39" borderId="0" xfId="0" applyFont="1" applyFill="1" applyAlignment="1">
      <alignment wrapText="1"/>
    </xf>
    <xf numFmtId="172" fontId="0" fillId="39" borderId="0" xfId="0" applyNumberFormat="1" applyFill="1" applyAlignment="1">
      <alignment/>
    </xf>
    <xf numFmtId="0" fontId="13" fillId="39" borderId="0" xfId="0" applyFont="1" applyFill="1" applyAlignment="1">
      <alignment/>
    </xf>
    <xf numFmtId="0" fontId="0" fillId="39" borderId="0" xfId="0" applyFill="1" applyAlignment="1">
      <alignment horizontal="left"/>
    </xf>
    <xf numFmtId="0" fontId="0" fillId="39" borderId="0" xfId="0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 2" xfId="52"/>
    <cellStyle name="Обычный 6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Q136"/>
  <sheetViews>
    <sheetView zoomScalePageLayoutView="0" workbookViewId="0" topLeftCell="F5">
      <selection activeCell="AT10" sqref="AT10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10.875" style="0" bestFit="1" customWidth="1"/>
    <col min="4" max="4" width="9.875" style="0" bestFit="1" customWidth="1"/>
    <col min="5" max="5" width="7.00390625" style="0" customWidth="1"/>
    <col min="6" max="6" width="11.00390625" style="0" customWidth="1"/>
    <col min="7" max="8" width="7.875" style="0" customWidth="1"/>
    <col min="9" max="9" width="7.875" style="0" hidden="1" customWidth="1"/>
    <col min="10" max="11" width="8.375" style="0" hidden="1" customWidth="1"/>
    <col min="12" max="12" width="8.125" style="0" hidden="1" customWidth="1"/>
    <col min="13" max="13" width="11.25390625" style="0" customWidth="1"/>
    <col min="14" max="14" width="10.625" style="0" customWidth="1"/>
    <col min="15" max="16" width="10.25390625" style="0" customWidth="1"/>
    <col min="17" max="17" width="9.875" style="0" customWidth="1"/>
    <col min="18" max="18" width="7.875" style="0" customWidth="1"/>
    <col min="19" max="19" width="13.00390625" style="0" customWidth="1"/>
    <col min="20" max="20" width="10.125" style="0" customWidth="1"/>
    <col min="21" max="21" width="10.875" style="0" customWidth="1"/>
    <col min="22" max="22" width="7.75390625" style="0" customWidth="1"/>
    <col min="23" max="23" width="12.125" style="0" customWidth="1"/>
    <col min="24" max="24" width="9.25390625" style="0" customWidth="1"/>
    <col min="25" max="25" width="9.00390625" style="0" customWidth="1"/>
    <col min="26" max="26" width="11.625" style="0" customWidth="1"/>
    <col min="27" max="27" width="13.375" style="0" customWidth="1"/>
    <col min="30" max="30" width="9.875" style="0" bestFit="1" customWidth="1"/>
    <col min="31" max="31" width="11.25390625" style="0" customWidth="1"/>
    <col min="32" max="32" width="2.625" style="0" customWidth="1"/>
    <col min="33" max="33" width="7.75390625" style="0" customWidth="1"/>
    <col min="34" max="34" width="10.75390625" style="0" customWidth="1"/>
    <col min="35" max="36" width="11.375" style="0" customWidth="1"/>
    <col min="37" max="37" width="13.25390625" style="0" customWidth="1"/>
    <col min="39" max="39" width="12.625" style="0" customWidth="1"/>
    <col min="40" max="40" width="8.875" style="0" customWidth="1"/>
    <col min="41" max="41" width="10.625" style="0" customWidth="1"/>
    <col min="42" max="42" width="9.625" style="0" customWidth="1"/>
    <col min="43" max="43" width="11.875" style="0" customWidth="1"/>
    <col min="44" max="44" width="12.75390625" style="0" customWidth="1"/>
    <col min="45" max="45" width="17.25390625" style="0" customWidth="1"/>
    <col min="46" max="46" width="11.375" style="0" customWidth="1"/>
    <col min="47" max="47" width="7.625" style="0" customWidth="1"/>
    <col min="48" max="48" width="18.75390625" style="0" customWidth="1"/>
  </cols>
  <sheetData>
    <row r="1" ht="12.75" hidden="1"/>
    <row r="2" ht="12.75" hidden="1"/>
    <row r="3" ht="12.75" hidden="1"/>
    <row r="4" ht="12.75" hidden="1"/>
    <row r="5" spans="1:14" ht="18">
      <c r="A5" s="220" t="s">
        <v>96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</row>
    <row r="6" spans="14:15" ht="12.75">
      <c r="N6">
        <v>24.91</v>
      </c>
      <c r="O6">
        <v>210.51</v>
      </c>
    </row>
    <row r="7" spans="1:48" ht="13.5" customHeight="1" thickBot="1">
      <c r="A7" s="216" t="s">
        <v>0</v>
      </c>
      <c r="B7" s="216" t="s">
        <v>1</v>
      </c>
      <c r="C7" s="216" t="s">
        <v>77</v>
      </c>
      <c r="D7" s="221" t="s">
        <v>6</v>
      </c>
      <c r="E7" s="222"/>
      <c r="F7" s="223"/>
      <c r="G7" s="216" t="s">
        <v>59</v>
      </c>
      <c r="H7" s="216" t="s">
        <v>90</v>
      </c>
      <c r="I7" s="12"/>
      <c r="J7" s="224"/>
      <c r="K7" s="224"/>
      <c r="L7" s="224"/>
      <c r="M7" s="239" t="s">
        <v>5</v>
      </c>
      <c r="N7" s="240"/>
      <c r="O7" s="240"/>
      <c r="P7" s="240"/>
      <c r="Q7" s="241"/>
      <c r="R7" s="241"/>
      <c r="S7" s="242"/>
      <c r="T7" s="237" t="s">
        <v>87</v>
      </c>
      <c r="U7" s="234" t="s">
        <v>7</v>
      </c>
      <c r="V7" s="235"/>
      <c r="W7" s="236"/>
      <c r="X7" s="225" t="s">
        <v>11</v>
      </c>
      <c r="Y7" s="226"/>
      <c r="Z7" s="226"/>
      <c r="AA7" s="227"/>
      <c r="AB7" s="227"/>
      <c r="AC7" s="227"/>
      <c r="AD7" s="227"/>
      <c r="AE7" s="228"/>
      <c r="AF7" s="71"/>
      <c r="AG7" s="58"/>
      <c r="AH7" s="58"/>
      <c r="AI7" s="58"/>
      <c r="AJ7" s="97"/>
      <c r="AK7" s="97"/>
      <c r="AL7" s="229" t="s">
        <v>63</v>
      </c>
      <c r="AM7" s="230"/>
      <c r="AN7" s="230"/>
      <c r="AO7" s="230"/>
      <c r="AP7" s="230"/>
      <c r="AQ7" s="231"/>
      <c r="AR7" s="95"/>
      <c r="AS7" s="134"/>
      <c r="AT7" s="218" t="s">
        <v>88</v>
      </c>
      <c r="AU7" s="216" t="s">
        <v>0</v>
      </c>
      <c r="AV7" s="216" t="s">
        <v>1</v>
      </c>
    </row>
    <row r="8" spans="1:48" ht="100.5" customHeight="1">
      <c r="A8" s="217"/>
      <c r="B8" s="217"/>
      <c r="C8" s="217"/>
      <c r="D8" s="12" t="s">
        <v>2</v>
      </c>
      <c r="E8" s="12" t="s">
        <v>3</v>
      </c>
      <c r="F8" s="10" t="s">
        <v>10</v>
      </c>
      <c r="G8" s="217"/>
      <c r="H8" s="217"/>
      <c r="I8" s="131"/>
      <c r="J8" s="11"/>
      <c r="K8" s="11"/>
      <c r="L8" s="26"/>
      <c r="M8" s="100" t="s">
        <v>95</v>
      </c>
      <c r="N8" s="100" t="s">
        <v>83</v>
      </c>
      <c r="O8" s="100" t="s">
        <v>84</v>
      </c>
      <c r="P8" s="100"/>
      <c r="Q8" s="116" t="s">
        <v>86</v>
      </c>
      <c r="R8" s="117" t="s">
        <v>4</v>
      </c>
      <c r="S8" s="118" t="s">
        <v>8</v>
      </c>
      <c r="T8" s="238"/>
      <c r="U8" s="12" t="s">
        <v>85</v>
      </c>
      <c r="V8" s="12" t="s">
        <v>4</v>
      </c>
      <c r="W8" s="10" t="s">
        <v>9</v>
      </c>
      <c r="X8" s="128" t="s">
        <v>80</v>
      </c>
      <c r="Y8" s="128" t="s">
        <v>81</v>
      </c>
      <c r="Z8" s="128" t="s">
        <v>82</v>
      </c>
      <c r="AA8" s="12" t="s">
        <v>72</v>
      </c>
      <c r="AB8" s="34" t="s">
        <v>60</v>
      </c>
      <c r="AC8" s="34" t="s">
        <v>73</v>
      </c>
      <c r="AD8" s="34" t="s">
        <v>62</v>
      </c>
      <c r="AE8" s="34" t="s">
        <v>61</v>
      </c>
      <c r="AF8" s="72"/>
      <c r="AG8" s="34" t="s">
        <v>66</v>
      </c>
      <c r="AH8" s="34" t="s">
        <v>76</v>
      </c>
      <c r="AI8" s="77" t="s">
        <v>68</v>
      </c>
      <c r="AJ8" s="84" t="s">
        <v>67</v>
      </c>
      <c r="AK8" s="80" t="s">
        <v>93</v>
      </c>
      <c r="AL8" s="34" t="s">
        <v>64</v>
      </c>
      <c r="AM8" s="77" t="s">
        <v>94</v>
      </c>
      <c r="AN8" s="34" t="s">
        <v>65</v>
      </c>
      <c r="AO8" s="77" t="s">
        <v>89</v>
      </c>
      <c r="AP8" s="34" t="s">
        <v>69</v>
      </c>
      <c r="AQ8" s="77" t="s">
        <v>70</v>
      </c>
      <c r="AR8" s="86" t="s">
        <v>92</v>
      </c>
      <c r="AS8" s="135" t="s">
        <v>71</v>
      </c>
      <c r="AT8" s="219"/>
      <c r="AU8" s="217"/>
      <c r="AV8" s="217"/>
    </row>
    <row r="9" spans="1:147" ht="13.5" thickBo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 t="s">
        <v>74</v>
      </c>
      <c r="I9" s="48"/>
      <c r="J9" s="48"/>
      <c r="K9" s="48"/>
      <c r="L9" s="59"/>
      <c r="M9" s="152">
        <v>8</v>
      </c>
      <c r="N9" s="101">
        <v>11</v>
      </c>
      <c r="O9" s="101">
        <v>12</v>
      </c>
      <c r="P9" s="101"/>
      <c r="Q9" s="145">
        <v>13</v>
      </c>
      <c r="R9" s="49">
        <v>14</v>
      </c>
      <c r="S9" s="147">
        <v>15</v>
      </c>
      <c r="T9" s="148">
        <v>16</v>
      </c>
      <c r="U9" s="146">
        <v>17</v>
      </c>
      <c r="V9" s="49">
        <v>18</v>
      </c>
      <c r="W9" s="49">
        <v>19</v>
      </c>
      <c r="X9" s="50">
        <v>20</v>
      </c>
      <c r="Y9" s="50" t="s">
        <v>78</v>
      </c>
      <c r="Z9" s="50" t="s">
        <v>79</v>
      </c>
      <c r="AA9" s="49">
        <v>21</v>
      </c>
      <c r="AB9" s="51">
        <v>22</v>
      </c>
      <c r="AC9" s="51">
        <v>23</v>
      </c>
      <c r="AD9" s="51">
        <v>24</v>
      </c>
      <c r="AE9" s="51">
        <v>25</v>
      </c>
      <c r="AF9" s="73"/>
      <c r="AG9" s="51">
        <v>26</v>
      </c>
      <c r="AH9" s="51">
        <v>27</v>
      </c>
      <c r="AI9" s="70">
        <v>28</v>
      </c>
      <c r="AJ9" s="81">
        <v>29</v>
      </c>
      <c r="AK9" s="81">
        <v>30</v>
      </c>
      <c r="AL9" s="51">
        <v>31</v>
      </c>
      <c r="AM9" s="70">
        <v>32</v>
      </c>
      <c r="AN9" s="51">
        <v>33</v>
      </c>
      <c r="AO9" s="70">
        <v>34</v>
      </c>
      <c r="AP9" s="70">
        <v>35</v>
      </c>
      <c r="AQ9" s="70">
        <v>36</v>
      </c>
      <c r="AR9" s="81">
        <v>37</v>
      </c>
      <c r="AS9" s="136">
        <v>38</v>
      </c>
      <c r="AT9" s="70">
        <v>39</v>
      </c>
      <c r="AU9" s="48">
        <v>1</v>
      </c>
      <c r="AV9" s="4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</row>
    <row r="10" spans="1:147" ht="12.75">
      <c r="A10" s="41">
        <v>1</v>
      </c>
      <c r="B10" s="153" t="s">
        <v>12</v>
      </c>
      <c r="C10" s="43">
        <v>3623.9</v>
      </c>
      <c r="D10" s="44">
        <v>254.88</v>
      </c>
      <c r="E10" s="45">
        <v>13.81</v>
      </c>
      <c r="F10" s="98">
        <f aca="true" t="shared" si="0" ref="F10:F55">D10*E10</f>
        <v>3519.89</v>
      </c>
      <c r="G10" s="108">
        <v>132</v>
      </c>
      <c r="H10" s="47">
        <f>D10/G10</f>
        <v>1.93</v>
      </c>
      <c r="I10" s="132"/>
      <c r="J10" s="46"/>
      <c r="K10" s="46"/>
      <c r="L10" s="60"/>
      <c r="M10" s="144">
        <f>U10/C10</f>
        <v>0.025</v>
      </c>
      <c r="N10" s="141">
        <f>Z10/AH10</f>
        <v>18.106</v>
      </c>
      <c r="O10" s="142">
        <f>AS10/G10</f>
        <v>115.417</v>
      </c>
      <c r="P10" s="102"/>
      <c r="Q10" s="52">
        <v>16.13</v>
      </c>
      <c r="R10" s="45">
        <v>726.31</v>
      </c>
      <c r="S10" s="56">
        <f aca="true" t="shared" si="1" ref="S10:S55">Q10*R10</f>
        <v>11715.38</v>
      </c>
      <c r="T10" s="44">
        <f>Q10+U10</f>
        <v>106.47</v>
      </c>
      <c r="U10" s="44">
        <v>90.34</v>
      </c>
      <c r="V10" s="45">
        <v>726.31</v>
      </c>
      <c r="W10" s="56">
        <f>U10*V10</f>
        <v>65614.85</v>
      </c>
      <c r="X10" s="44">
        <f>U10/C10*AH10</f>
        <v>83.46</v>
      </c>
      <c r="Y10" s="45">
        <v>726.31</v>
      </c>
      <c r="Z10" s="46">
        <f>X10*Y10</f>
        <v>60617.83</v>
      </c>
      <c r="AA10" s="56">
        <f>AE10+W10</f>
        <v>80849.93</v>
      </c>
      <c r="AB10" s="47">
        <f>L10*0.5</f>
        <v>0</v>
      </c>
      <c r="AC10" s="57">
        <f>F10/V10</f>
        <v>4.846</v>
      </c>
      <c r="AD10" s="57">
        <f>Q10+AC10</f>
        <v>20.976</v>
      </c>
      <c r="AE10" s="56">
        <f>AD10*V10</f>
        <v>15235.08</v>
      </c>
      <c r="AF10" s="74"/>
      <c r="AG10" s="66">
        <v>276</v>
      </c>
      <c r="AH10" s="66">
        <f>C10-AG10</f>
        <v>3347.9</v>
      </c>
      <c r="AI10" s="78">
        <f>U10</f>
        <v>90.34</v>
      </c>
      <c r="AJ10" s="85">
        <f>AI10*C10/AH10</f>
        <v>97.788</v>
      </c>
      <c r="AK10" s="82">
        <f>AJ10*726.31</f>
        <v>71024.4</v>
      </c>
      <c r="AL10" s="143"/>
      <c r="AM10" s="79">
        <f aca="true" t="shared" si="2" ref="AM10:AM29">AL10*726.31</f>
        <v>0</v>
      </c>
      <c r="AN10" s="139"/>
      <c r="AO10" s="55">
        <f>AN10*13.51</f>
        <v>0</v>
      </c>
      <c r="AP10" s="13">
        <f aca="true" t="shared" si="3" ref="AP10:AP49">AN10+AL10</f>
        <v>0</v>
      </c>
      <c r="AQ10" s="55">
        <f aca="true" t="shared" si="4" ref="AQ10:AQ21">AM10+AO10</f>
        <v>0</v>
      </c>
      <c r="AR10" s="85">
        <f>AS10/726.31</f>
        <v>20.976</v>
      </c>
      <c r="AS10" s="137">
        <f>AE10-AQ10</f>
        <v>15235.08</v>
      </c>
      <c r="AT10" s="46">
        <f>AS10/D10</f>
        <v>59.77</v>
      </c>
      <c r="AU10" s="41">
        <v>1</v>
      </c>
      <c r="AV10" s="42" t="s">
        <v>12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29"/>
      <c r="EN10" s="29"/>
      <c r="EO10" s="29"/>
      <c r="EP10" s="29"/>
      <c r="EQ10" s="29"/>
    </row>
    <row r="11" spans="1:48" ht="12.75">
      <c r="A11" s="88">
        <v>2</v>
      </c>
      <c r="B11" s="154" t="s">
        <v>13</v>
      </c>
      <c r="C11" s="35">
        <v>3545.4</v>
      </c>
      <c r="D11" s="44">
        <v>383.82</v>
      </c>
      <c r="E11" s="45">
        <v>13.81</v>
      </c>
      <c r="F11" s="98">
        <f t="shared" si="0"/>
        <v>5300.55</v>
      </c>
      <c r="G11" s="109">
        <v>133</v>
      </c>
      <c r="H11" s="47">
        <f aca="true" t="shared" si="5" ref="H11:H54">D11/G11</f>
        <v>2.89</v>
      </c>
      <c r="I11" s="132"/>
      <c r="J11" s="18"/>
      <c r="K11" s="18"/>
      <c r="L11" s="60"/>
      <c r="M11" s="144">
        <f aca="true" t="shared" si="6" ref="M11:M54">U11/C11</f>
        <v>0.021</v>
      </c>
      <c r="N11" s="141">
        <f aca="true" t="shared" si="7" ref="N11:N54">Z11/AH11</f>
        <v>15.608</v>
      </c>
      <c r="O11" s="142">
        <f aca="true" t="shared" si="8" ref="O11:O54">AS11/G11</f>
        <v>171.737</v>
      </c>
      <c r="P11" s="102"/>
      <c r="Q11" s="52">
        <v>24.15</v>
      </c>
      <c r="R11" s="45">
        <v>726.31</v>
      </c>
      <c r="S11" s="56">
        <f t="shared" si="1"/>
        <v>17540.39</v>
      </c>
      <c r="T11" s="44">
        <f aca="true" t="shared" si="9" ref="T11:T54">Q11+U11</f>
        <v>100.34</v>
      </c>
      <c r="U11" s="44">
        <v>76.19</v>
      </c>
      <c r="V11" s="45">
        <v>726.31</v>
      </c>
      <c r="W11" s="56">
        <f aca="true" t="shared" si="10" ref="W11:W59">U11*V11</f>
        <v>55337.56</v>
      </c>
      <c r="X11" s="44">
        <f aca="true" t="shared" si="11" ref="X11:X54">U11/C11*AH11</f>
        <v>68.153</v>
      </c>
      <c r="Y11" s="45">
        <v>726.31</v>
      </c>
      <c r="Z11" s="46">
        <f aca="true" t="shared" si="12" ref="Z11:Z55">X11*Y11</f>
        <v>49500.21</v>
      </c>
      <c r="AA11" s="56">
        <f aca="true" t="shared" si="13" ref="AA11:AA55">AE11+W11</f>
        <v>78178.56</v>
      </c>
      <c r="AB11" s="47">
        <f aca="true" t="shared" si="14" ref="AB11:AB55">L11*0.5</f>
        <v>0</v>
      </c>
      <c r="AC11" s="57">
        <f aca="true" t="shared" si="15" ref="AC11:AC55">F11/V11</f>
        <v>7.298</v>
      </c>
      <c r="AD11" s="57">
        <f aca="true" t="shared" si="16" ref="AD11:AD57">Q11+AC11</f>
        <v>31.448</v>
      </c>
      <c r="AE11" s="56">
        <f aca="true" t="shared" si="17" ref="AE11:AE59">AD11*V11</f>
        <v>22841</v>
      </c>
      <c r="AF11" s="74"/>
      <c r="AG11" s="65">
        <v>374</v>
      </c>
      <c r="AH11" s="66">
        <f aca="true" t="shared" si="18" ref="AH11:AH55">C11-AG11</f>
        <v>3171.4</v>
      </c>
      <c r="AI11" s="78">
        <f aca="true" t="shared" si="19" ref="AI11:AI54">U11</f>
        <v>76.19</v>
      </c>
      <c r="AJ11" s="85">
        <f aca="true" t="shared" si="20" ref="AJ11:AJ54">AI11*C11/AH11</f>
        <v>85.175</v>
      </c>
      <c r="AK11" s="82">
        <f aca="true" t="shared" si="21" ref="AK11:AK55">AJ11*726.31</f>
        <v>61863.45</v>
      </c>
      <c r="AL11" s="139"/>
      <c r="AM11" s="79">
        <f t="shared" si="2"/>
        <v>0</v>
      </c>
      <c r="AN11" s="139"/>
      <c r="AO11" s="55">
        <f>AN11*13.51</f>
        <v>0</v>
      </c>
      <c r="AP11" s="13">
        <f t="shared" si="3"/>
        <v>0</v>
      </c>
      <c r="AQ11" s="55">
        <f t="shared" si="4"/>
        <v>0</v>
      </c>
      <c r="AR11" s="85">
        <f aca="true" t="shared" si="22" ref="AR11:AR59">AS11/726.31</f>
        <v>31.448</v>
      </c>
      <c r="AS11" s="137">
        <f aca="true" t="shared" si="23" ref="AS11:AS54">AE11-AQ11</f>
        <v>22841</v>
      </c>
      <c r="AT11" s="46">
        <f aca="true" t="shared" si="24" ref="AT11:AT54">AS11/D11</f>
        <v>59.51</v>
      </c>
      <c r="AU11" s="88">
        <v>2</v>
      </c>
      <c r="AV11" s="89" t="s">
        <v>13</v>
      </c>
    </row>
    <row r="12" spans="1:48" ht="12.75">
      <c r="A12" s="1">
        <v>3</v>
      </c>
      <c r="B12" s="154" t="s">
        <v>14</v>
      </c>
      <c r="C12" s="35">
        <v>3844.2</v>
      </c>
      <c r="D12" s="13">
        <v>693.4</v>
      </c>
      <c r="E12" s="45">
        <v>13.81</v>
      </c>
      <c r="F12" s="98">
        <f t="shared" si="0"/>
        <v>9575.85</v>
      </c>
      <c r="G12" s="109">
        <v>170</v>
      </c>
      <c r="H12" s="47">
        <f t="shared" si="5"/>
        <v>4.08</v>
      </c>
      <c r="I12" s="132"/>
      <c r="J12" s="18"/>
      <c r="K12" s="18"/>
      <c r="L12" s="60"/>
      <c r="M12" s="144">
        <f t="shared" si="6"/>
        <v>0.032</v>
      </c>
      <c r="N12" s="119">
        <f t="shared" si="7"/>
        <v>23.454</v>
      </c>
      <c r="O12" s="87">
        <f t="shared" si="8"/>
        <v>246.971</v>
      </c>
      <c r="P12" s="102"/>
      <c r="Q12" s="52">
        <v>44.622</v>
      </c>
      <c r="R12" s="45">
        <v>726.31</v>
      </c>
      <c r="S12" s="56">
        <f t="shared" si="1"/>
        <v>32409.4</v>
      </c>
      <c r="T12" s="44">
        <f t="shared" si="9"/>
        <v>168.758</v>
      </c>
      <c r="U12" s="44">
        <v>124.136</v>
      </c>
      <c r="V12" s="45">
        <v>726.31</v>
      </c>
      <c r="W12" s="56">
        <f t="shared" si="10"/>
        <v>90161.22</v>
      </c>
      <c r="X12" s="44">
        <f t="shared" si="11"/>
        <v>124.136</v>
      </c>
      <c r="Y12" s="45">
        <v>726.31</v>
      </c>
      <c r="Z12" s="46">
        <f t="shared" si="12"/>
        <v>90161.22</v>
      </c>
      <c r="AA12" s="56">
        <f t="shared" si="13"/>
        <v>132146.3</v>
      </c>
      <c r="AB12" s="47">
        <f t="shared" si="14"/>
        <v>0</v>
      </c>
      <c r="AC12" s="57">
        <f t="shared" si="15"/>
        <v>13.184</v>
      </c>
      <c r="AD12" s="57">
        <f t="shared" si="16"/>
        <v>57.806</v>
      </c>
      <c r="AE12" s="56">
        <f t="shared" si="17"/>
        <v>41985.08</v>
      </c>
      <c r="AF12" s="74"/>
      <c r="AG12" s="65"/>
      <c r="AH12" s="66">
        <f t="shared" si="18"/>
        <v>3844.2</v>
      </c>
      <c r="AI12" s="78">
        <f t="shared" si="19"/>
        <v>124.136</v>
      </c>
      <c r="AJ12" s="85">
        <f t="shared" si="20"/>
        <v>124.136</v>
      </c>
      <c r="AK12" s="82">
        <f t="shared" si="21"/>
        <v>90161.22</v>
      </c>
      <c r="AL12" s="13"/>
      <c r="AM12" s="79">
        <f t="shared" si="2"/>
        <v>0</v>
      </c>
      <c r="AN12" s="13"/>
      <c r="AO12" s="55">
        <f>AN12*13.51</f>
        <v>0</v>
      </c>
      <c r="AP12" s="13">
        <f t="shared" si="3"/>
        <v>0</v>
      </c>
      <c r="AQ12" s="55">
        <f t="shared" si="4"/>
        <v>0</v>
      </c>
      <c r="AR12" s="85">
        <f t="shared" si="22"/>
        <v>57.806</v>
      </c>
      <c r="AS12" s="137">
        <f t="shared" si="23"/>
        <v>41985.08</v>
      </c>
      <c r="AT12" s="46">
        <f t="shared" si="24"/>
        <v>60.55</v>
      </c>
      <c r="AU12" s="1">
        <v>3</v>
      </c>
      <c r="AV12" s="2" t="s">
        <v>14</v>
      </c>
    </row>
    <row r="13" spans="1:48" ht="12.75">
      <c r="A13" s="1">
        <v>4</v>
      </c>
      <c r="B13" s="154" t="s">
        <v>15</v>
      </c>
      <c r="C13" s="35">
        <v>3584.8</v>
      </c>
      <c r="D13" s="13">
        <v>382.54</v>
      </c>
      <c r="E13" s="45">
        <v>13.81</v>
      </c>
      <c r="F13" s="98">
        <f t="shared" si="0"/>
        <v>5282.88</v>
      </c>
      <c r="G13" s="109">
        <v>143</v>
      </c>
      <c r="H13" s="47">
        <f t="shared" si="5"/>
        <v>2.68</v>
      </c>
      <c r="I13" s="132"/>
      <c r="J13" s="18"/>
      <c r="K13" s="18"/>
      <c r="L13" s="60"/>
      <c r="M13" s="144">
        <f t="shared" si="6"/>
        <v>0.023</v>
      </c>
      <c r="N13" s="119">
        <f t="shared" si="7"/>
        <v>16.784</v>
      </c>
      <c r="O13" s="87">
        <f t="shared" si="8"/>
        <v>156.596</v>
      </c>
      <c r="P13" s="102"/>
      <c r="Q13" s="52">
        <v>23.69</v>
      </c>
      <c r="R13" s="45">
        <v>726.31</v>
      </c>
      <c r="S13" s="56">
        <f t="shared" si="1"/>
        <v>17206.28</v>
      </c>
      <c r="T13" s="44">
        <f t="shared" si="9"/>
        <v>106.53</v>
      </c>
      <c r="U13" s="44">
        <v>82.84</v>
      </c>
      <c r="V13" s="45">
        <v>726.31</v>
      </c>
      <c r="W13" s="56">
        <f t="shared" si="10"/>
        <v>60167.52</v>
      </c>
      <c r="X13" s="44">
        <f t="shared" si="11"/>
        <v>81.495</v>
      </c>
      <c r="Y13" s="45">
        <v>726.31</v>
      </c>
      <c r="Z13" s="46">
        <f t="shared" si="12"/>
        <v>59190.63</v>
      </c>
      <c r="AA13" s="56">
        <f t="shared" si="13"/>
        <v>82656.98</v>
      </c>
      <c r="AB13" s="47">
        <f t="shared" si="14"/>
        <v>0</v>
      </c>
      <c r="AC13" s="57">
        <f t="shared" si="15"/>
        <v>7.274</v>
      </c>
      <c r="AD13" s="57">
        <f t="shared" si="16"/>
        <v>30.964</v>
      </c>
      <c r="AE13" s="56">
        <f t="shared" si="17"/>
        <v>22489.46</v>
      </c>
      <c r="AF13" s="74"/>
      <c r="AG13" s="65">
        <v>58.2</v>
      </c>
      <c r="AH13" s="66">
        <f t="shared" si="18"/>
        <v>3526.6</v>
      </c>
      <c r="AI13" s="78">
        <f t="shared" si="19"/>
        <v>82.84</v>
      </c>
      <c r="AJ13" s="85">
        <f t="shared" si="20"/>
        <v>84.207</v>
      </c>
      <c r="AK13" s="82">
        <f t="shared" si="21"/>
        <v>61160.39</v>
      </c>
      <c r="AL13" s="13">
        <v>0.101</v>
      </c>
      <c r="AM13" s="79">
        <f t="shared" si="2"/>
        <v>73.36</v>
      </c>
      <c r="AN13" s="13">
        <v>1.69</v>
      </c>
      <c r="AO13" s="55">
        <f>AN13*13.51</f>
        <v>22.83</v>
      </c>
      <c r="AP13" s="13">
        <f t="shared" si="3"/>
        <v>1.791</v>
      </c>
      <c r="AQ13" s="55">
        <f t="shared" si="4"/>
        <v>96.19</v>
      </c>
      <c r="AR13" s="85">
        <f t="shared" si="22"/>
        <v>30.832</v>
      </c>
      <c r="AS13" s="137">
        <f t="shared" si="23"/>
        <v>22393.27</v>
      </c>
      <c r="AT13" s="46">
        <f t="shared" si="24"/>
        <v>58.54</v>
      </c>
      <c r="AU13" s="1">
        <v>4</v>
      </c>
      <c r="AV13" s="2" t="s">
        <v>15</v>
      </c>
    </row>
    <row r="14" spans="1:48" ht="12.75">
      <c r="A14" s="1">
        <v>5</v>
      </c>
      <c r="B14" s="154" t="s">
        <v>16</v>
      </c>
      <c r="C14" s="35">
        <v>3830.7</v>
      </c>
      <c r="D14" s="13">
        <v>321.51</v>
      </c>
      <c r="E14" s="45">
        <v>13.81</v>
      </c>
      <c r="F14" s="98">
        <f t="shared" si="0"/>
        <v>4440.05</v>
      </c>
      <c r="G14" s="109">
        <v>169</v>
      </c>
      <c r="H14" s="47">
        <f t="shared" si="5"/>
        <v>1.9</v>
      </c>
      <c r="I14" s="132"/>
      <c r="J14" s="18"/>
      <c r="K14" s="18"/>
      <c r="L14" s="60"/>
      <c r="M14" s="144">
        <f t="shared" si="6"/>
        <v>0.037</v>
      </c>
      <c r="N14" s="119">
        <f t="shared" si="7"/>
        <v>26.616</v>
      </c>
      <c r="O14" s="87">
        <f t="shared" si="8"/>
        <v>115.393</v>
      </c>
      <c r="P14" s="102"/>
      <c r="Q14" s="52">
        <v>20.737</v>
      </c>
      <c r="R14" s="45">
        <v>726.31</v>
      </c>
      <c r="S14" s="56">
        <f t="shared" si="1"/>
        <v>15061.49</v>
      </c>
      <c r="T14" s="44">
        <f t="shared" si="9"/>
        <v>161.115</v>
      </c>
      <c r="U14" s="44">
        <v>140.378</v>
      </c>
      <c r="V14" s="45">
        <v>726.31</v>
      </c>
      <c r="W14" s="56">
        <f t="shared" si="10"/>
        <v>101957.95</v>
      </c>
      <c r="X14" s="44">
        <f t="shared" si="11"/>
        <v>140.378</v>
      </c>
      <c r="Y14" s="45">
        <v>726.31</v>
      </c>
      <c r="Z14" s="46">
        <f t="shared" si="12"/>
        <v>101957.95</v>
      </c>
      <c r="AA14" s="56">
        <f t="shared" si="13"/>
        <v>121459.37</v>
      </c>
      <c r="AB14" s="47">
        <f t="shared" si="14"/>
        <v>0</v>
      </c>
      <c r="AC14" s="57">
        <f t="shared" si="15"/>
        <v>6.113</v>
      </c>
      <c r="AD14" s="57">
        <f t="shared" si="16"/>
        <v>26.85</v>
      </c>
      <c r="AE14" s="56">
        <f t="shared" si="17"/>
        <v>19501.42</v>
      </c>
      <c r="AF14" s="74"/>
      <c r="AG14" s="65"/>
      <c r="AH14" s="66">
        <f t="shared" si="18"/>
        <v>3830.7</v>
      </c>
      <c r="AI14" s="78">
        <f t="shared" si="19"/>
        <v>140.378</v>
      </c>
      <c r="AJ14" s="85">
        <f t="shared" si="20"/>
        <v>140.378</v>
      </c>
      <c r="AK14" s="82">
        <f t="shared" si="21"/>
        <v>101957.95</v>
      </c>
      <c r="AL14" s="13"/>
      <c r="AM14" s="79">
        <f t="shared" si="2"/>
        <v>0</v>
      </c>
      <c r="AN14" s="13"/>
      <c r="AO14" s="55">
        <f aca="true" t="shared" si="25" ref="AO14:AO22">AN14*13.51</f>
        <v>0</v>
      </c>
      <c r="AP14" s="13">
        <f t="shared" si="3"/>
        <v>0</v>
      </c>
      <c r="AQ14" s="55">
        <f t="shared" si="4"/>
        <v>0</v>
      </c>
      <c r="AR14" s="85">
        <f t="shared" si="22"/>
        <v>26.85</v>
      </c>
      <c r="AS14" s="137">
        <f t="shared" si="23"/>
        <v>19501.42</v>
      </c>
      <c r="AT14" s="46">
        <f t="shared" si="24"/>
        <v>60.66</v>
      </c>
      <c r="AU14" s="1">
        <v>5</v>
      </c>
      <c r="AV14" s="2" t="s">
        <v>16</v>
      </c>
    </row>
    <row r="15" spans="1:48" ht="12.75">
      <c r="A15" s="1">
        <v>6</v>
      </c>
      <c r="B15" s="154" t="s">
        <v>17</v>
      </c>
      <c r="C15" s="35">
        <v>3528.3</v>
      </c>
      <c r="D15" s="13">
        <v>551.29</v>
      </c>
      <c r="E15" s="45">
        <v>13.81</v>
      </c>
      <c r="F15" s="98">
        <f t="shared" si="0"/>
        <v>7613.31</v>
      </c>
      <c r="G15" s="109">
        <v>136</v>
      </c>
      <c r="H15" s="47">
        <f t="shared" si="5"/>
        <v>4.05</v>
      </c>
      <c r="I15" s="132"/>
      <c r="J15" s="18"/>
      <c r="K15" s="18"/>
      <c r="L15" s="60"/>
      <c r="M15" s="144">
        <f t="shared" si="6"/>
        <v>0.024</v>
      </c>
      <c r="N15" s="119">
        <f t="shared" si="7"/>
        <v>17.168</v>
      </c>
      <c r="O15" s="87">
        <f t="shared" si="8"/>
        <v>243.111</v>
      </c>
      <c r="P15" s="102"/>
      <c r="Q15" s="52">
        <v>35.04</v>
      </c>
      <c r="R15" s="45">
        <v>726.31</v>
      </c>
      <c r="S15" s="56">
        <f t="shared" si="1"/>
        <v>25449.9</v>
      </c>
      <c r="T15" s="44">
        <f t="shared" si="9"/>
        <v>118.44</v>
      </c>
      <c r="U15" s="44">
        <v>83.4</v>
      </c>
      <c r="V15" s="45">
        <v>726.31</v>
      </c>
      <c r="W15" s="56">
        <f t="shared" si="10"/>
        <v>60574.25</v>
      </c>
      <c r="X15" s="44">
        <f t="shared" si="11"/>
        <v>76.652</v>
      </c>
      <c r="Y15" s="45">
        <v>726.31</v>
      </c>
      <c r="Z15" s="46">
        <f t="shared" si="12"/>
        <v>55673.11</v>
      </c>
      <c r="AA15" s="56">
        <f t="shared" si="13"/>
        <v>93637.33</v>
      </c>
      <c r="AB15" s="47">
        <f t="shared" si="14"/>
        <v>0</v>
      </c>
      <c r="AC15" s="57">
        <f t="shared" si="15"/>
        <v>10.482</v>
      </c>
      <c r="AD15" s="57">
        <f t="shared" si="16"/>
        <v>45.522</v>
      </c>
      <c r="AE15" s="56">
        <f t="shared" si="17"/>
        <v>33063.08</v>
      </c>
      <c r="AF15" s="74"/>
      <c r="AG15" s="65">
        <v>285.5</v>
      </c>
      <c r="AH15" s="66">
        <f t="shared" si="18"/>
        <v>3242.8</v>
      </c>
      <c r="AI15" s="78">
        <f t="shared" si="19"/>
        <v>83.4</v>
      </c>
      <c r="AJ15" s="85">
        <f t="shared" si="20"/>
        <v>90.743</v>
      </c>
      <c r="AK15" s="82">
        <f t="shared" si="21"/>
        <v>65907.55</v>
      </c>
      <c r="AL15" s="139"/>
      <c r="AM15" s="79">
        <f t="shared" si="2"/>
        <v>0</v>
      </c>
      <c r="AN15" s="139"/>
      <c r="AO15" s="55">
        <f t="shared" si="25"/>
        <v>0</v>
      </c>
      <c r="AP15" s="13">
        <f t="shared" si="3"/>
        <v>0</v>
      </c>
      <c r="AQ15" s="55">
        <f t="shared" si="4"/>
        <v>0</v>
      </c>
      <c r="AR15" s="85">
        <f t="shared" si="22"/>
        <v>45.522</v>
      </c>
      <c r="AS15" s="137">
        <f t="shared" si="23"/>
        <v>33063.08</v>
      </c>
      <c r="AT15" s="46">
        <f t="shared" si="24"/>
        <v>59.97</v>
      </c>
      <c r="AU15" s="1">
        <v>6</v>
      </c>
      <c r="AV15" s="2" t="s">
        <v>17</v>
      </c>
    </row>
    <row r="16" spans="1:48" ht="12.75">
      <c r="A16" s="1">
        <v>7</v>
      </c>
      <c r="B16" s="154" t="s">
        <v>18</v>
      </c>
      <c r="C16" s="35">
        <v>3449.6</v>
      </c>
      <c r="D16" s="13">
        <v>365.97</v>
      </c>
      <c r="E16" s="45">
        <v>13.81</v>
      </c>
      <c r="F16" s="98">
        <f t="shared" si="0"/>
        <v>5054.05</v>
      </c>
      <c r="G16" s="109">
        <v>139</v>
      </c>
      <c r="H16" s="47">
        <f t="shared" si="5"/>
        <v>2.63</v>
      </c>
      <c r="I16" s="132"/>
      <c r="J16" s="18"/>
      <c r="K16" s="18"/>
      <c r="L16" s="60"/>
      <c r="M16" s="144">
        <f t="shared" si="6"/>
        <v>0.027</v>
      </c>
      <c r="N16" s="119">
        <f t="shared" si="7"/>
        <v>19.684</v>
      </c>
      <c r="O16" s="87">
        <f t="shared" si="8"/>
        <v>157.954</v>
      </c>
      <c r="P16" s="102"/>
      <c r="Q16" s="52">
        <v>23.27</v>
      </c>
      <c r="R16" s="45">
        <v>726.31</v>
      </c>
      <c r="S16" s="56">
        <f t="shared" si="1"/>
        <v>16901.23</v>
      </c>
      <c r="T16" s="44">
        <f t="shared" si="9"/>
        <v>116.76</v>
      </c>
      <c r="U16" s="44">
        <v>93.49</v>
      </c>
      <c r="V16" s="45">
        <v>726.31</v>
      </c>
      <c r="W16" s="56">
        <f t="shared" si="10"/>
        <v>67902.72</v>
      </c>
      <c r="X16" s="44">
        <f t="shared" si="11"/>
        <v>92.371</v>
      </c>
      <c r="Y16" s="45">
        <v>726.31</v>
      </c>
      <c r="Z16" s="46">
        <f t="shared" si="12"/>
        <v>67089.98</v>
      </c>
      <c r="AA16" s="56">
        <f t="shared" si="13"/>
        <v>89858.34</v>
      </c>
      <c r="AB16" s="47">
        <f t="shared" si="14"/>
        <v>0</v>
      </c>
      <c r="AC16" s="57">
        <f t="shared" si="15"/>
        <v>6.959</v>
      </c>
      <c r="AD16" s="57">
        <f t="shared" si="16"/>
        <v>30.229</v>
      </c>
      <c r="AE16" s="56">
        <f t="shared" si="17"/>
        <v>21955.62</v>
      </c>
      <c r="AF16" s="74"/>
      <c r="AG16" s="65">
        <v>41.3</v>
      </c>
      <c r="AH16" s="66">
        <f t="shared" si="18"/>
        <v>3408.3</v>
      </c>
      <c r="AI16" s="78">
        <f t="shared" si="19"/>
        <v>93.49</v>
      </c>
      <c r="AJ16" s="85">
        <f t="shared" si="20"/>
        <v>94.623</v>
      </c>
      <c r="AK16" s="82">
        <f t="shared" si="21"/>
        <v>68725.63</v>
      </c>
      <c r="AL16" s="13"/>
      <c r="AM16" s="79">
        <f t="shared" si="2"/>
        <v>0</v>
      </c>
      <c r="AN16" s="13"/>
      <c r="AO16" s="55">
        <f t="shared" si="25"/>
        <v>0</v>
      </c>
      <c r="AP16" s="13">
        <f t="shared" si="3"/>
        <v>0</v>
      </c>
      <c r="AQ16" s="55">
        <f t="shared" si="4"/>
        <v>0</v>
      </c>
      <c r="AR16" s="85">
        <f t="shared" si="22"/>
        <v>30.229</v>
      </c>
      <c r="AS16" s="137">
        <f t="shared" si="23"/>
        <v>21955.62</v>
      </c>
      <c r="AT16" s="46">
        <f t="shared" si="24"/>
        <v>59.99</v>
      </c>
      <c r="AU16" s="1">
        <v>7</v>
      </c>
      <c r="AV16" s="2" t="s">
        <v>18</v>
      </c>
    </row>
    <row r="17" spans="1:48" ht="12.75">
      <c r="A17" s="1">
        <v>8</v>
      </c>
      <c r="B17" s="154" t="s">
        <v>19</v>
      </c>
      <c r="C17" s="35">
        <v>3481.1</v>
      </c>
      <c r="D17" s="13">
        <v>296.91</v>
      </c>
      <c r="E17" s="45">
        <v>13.81</v>
      </c>
      <c r="F17" s="98">
        <f t="shared" si="0"/>
        <v>4100.33</v>
      </c>
      <c r="G17" s="109">
        <v>145</v>
      </c>
      <c r="H17" s="47">
        <f t="shared" si="5"/>
        <v>2.05</v>
      </c>
      <c r="I17" s="132"/>
      <c r="J17" s="18"/>
      <c r="K17" s="18"/>
      <c r="L17" s="60"/>
      <c r="M17" s="144">
        <f t="shared" si="6"/>
        <v>0.029</v>
      </c>
      <c r="N17" s="119">
        <f t="shared" si="7"/>
        <v>20.99</v>
      </c>
      <c r="O17" s="87">
        <f t="shared" si="8"/>
        <v>124.049</v>
      </c>
      <c r="P17" s="102"/>
      <c r="Q17" s="52">
        <v>19.12</v>
      </c>
      <c r="R17" s="45">
        <v>726.31</v>
      </c>
      <c r="S17" s="56">
        <f t="shared" si="1"/>
        <v>13887.05</v>
      </c>
      <c r="T17" s="44">
        <f t="shared" si="9"/>
        <v>119.72</v>
      </c>
      <c r="U17" s="44">
        <v>100.6</v>
      </c>
      <c r="V17" s="45">
        <v>726.31</v>
      </c>
      <c r="W17" s="56">
        <f t="shared" si="10"/>
        <v>73066.79</v>
      </c>
      <c r="X17" s="44">
        <f t="shared" si="11"/>
        <v>91.555</v>
      </c>
      <c r="Y17" s="45">
        <v>726.31</v>
      </c>
      <c r="Z17" s="46">
        <f t="shared" si="12"/>
        <v>66497.31</v>
      </c>
      <c r="AA17" s="56">
        <f t="shared" si="13"/>
        <v>91053.86</v>
      </c>
      <c r="AB17" s="47">
        <f t="shared" si="14"/>
        <v>0</v>
      </c>
      <c r="AC17" s="57">
        <f t="shared" si="15"/>
        <v>5.645</v>
      </c>
      <c r="AD17" s="57">
        <f t="shared" si="16"/>
        <v>24.765</v>
      </c>
      <c r="AE17" s="56">
        <f t="shared" si="17"/>
        <v>17987.07</v>
      </c>
      <c r="AF17" s="74"/>
      <c r="AG17" s="65">
        <v>313</v>
      </c>
      <c r="AH17" s="66">
        <f t="shared" si="18"/>
        <v>3168.1</v>
      </c>
      <c r="AI17" s="78">
        <f t="shared" si="19"/>
        <v>100.6</v>
      </c>
      <c r="AJ17" s="85">
        <f t="shared" si="20"/>
        <v>110.539</v>
      </c>
      <c r="AK17" s="82">
        <f t="shared" si="21"/>
        <v>80285.58</v>
      </c>
      <c r="AL17" s="139"/>
      <c r="AM17" s="79">
        <f t="shared" si="2"/>
        <v>0</v>
      </c>
      <c r="AN17" s="139"/>
      <c r="AO17" s="55">
        <f t="shared" si="25"/>
        <v>0</v>
      </c>
      <c r="AP17" s="13">
        <f t="shared" si="3"/>
        <v>0</v>
      </c>
      <c r="AQ17" s="55">
        <f t="shared" si="4"/>
        <v>0</v>
      </c>
      <c r="AR17" s="85">
        <f t="shared" si="22"/>
        <v>24.765</v>
      </c>
      <c r="AS17" s="137">
        <f t="shared" si="23"/>
        <v>17987.07</v>
      </c>
      <c r="AT17" s="46">
        <f t="shared" si="24"/>
        <v>60.58</v>
      </c>
      <c r="AU17" s="1">
        <v>8</v>
      </c>
      <c r="AV17" s="2" t="s">
        <v>19</v>
      </c>
    </row>
    <row r="18" spans="1:48" ht="12.75">
      <c r="A18" s="1">
        <v>9</v>
      </c>
      <c r="B18" s="155" t="s">
        <v>20</v>
      </c>
      <c r="C18" s="35">
        <v>3857.5</v>
      </c>
      <c r="D18" s="13">
        <v>592.2</v>
      </c>
      <c r="E18" s="45">
        <v>13.81</v>
      </c>
      <c r="F18" s="98">
        <f t="shared" si="0"/>
        <v>8178.28</v>
      </c>
      <c r="G18" s="109">
        <v>141</v>
      </c>
      <c r="H18" s="47">
        <f t="shared" si="5"/>
        <v>4.2</v>
      </c>
      <c r="I18" s="132"/>
      <c r="J18" s="18"/>
      <c r="K18" s="18"/>
      <c r="L18" s="60"/>
      <c r="M18" s="144">
        <f t="shared" si="6"/>
        <v>0.034</v>
      </c>
      <c r="N18" s="119">
        <f t="shared" si="7"/>
        <v>24.922</v>
      </c>
      <c r="O18" s="87">
        <f t="shared" si="8"/>
        <v>217.79</v>
      </c>
      <c r="P18" s="102"/>
      <c r="Q18" s="52">
        <v>31.02</v>
      </c>
      <c r="R18" s="45">
        <v>726.31</v>
      </c>
      <c r="S18" s="56">
        <f t="shared" si="1"/>
        <v>22530.14</v>
      </c>
      <c r="T18" s="44">
        <f t="shared" si="9"/>
        <v>163.384</v>
      </c>
      <c r="U18" s="44">
        <v>132.364</v>
      </c>
      <c r="V18" s="45">
        <v>726.31</v>
      </c>
      <c r="W18" s="56">
        <f t="shared" si="10"/>
        <v>96137.3</v>
      </c>
      <c r="X18" s="44">
        <f t="shared" si="11"/>
        <v>132.364</v>
      </c>
      <c r="Y18" s="45">
        <v>726.31</v>
      </c>
      <c r="Z18" s="46">
        <f t="shared" si="12"/>
        <v>96137.3</v>
      </c>
      <c r="AA18" s="56">
        <f t="shared" si="13"/>
        <v>126845.69</v>
      </c>
      <c r="AB18" s="47">
        <f t="shared" si="14"/>
        <v>0</v>
      </c>
      <c r="AC18" s="57">
        <f t="shared" si="15"/>
        <v>11.26</v>
      </c>
      <c r="AD18" s="57">
        <f t="shared" si="16"/>
        <v>42.28</v>
      </c>
      <c r="AE18" s="56">
        <f t="shared" si="17"/>
        <v>30708.39</v>
      </c>
      <c r="AF18" s="74"/>
      <c r="AG18" s="65"/>
      <c r="AH18" s="66">
        <f t="shared" si="18"/>
        <v>3857.5</v>
      </c>
      <c r="AI18" s="78">
        <f t="shared" si="19"/>
        <v>132.364</v>
      </c>
      <c r="AJ18" s="85">
        <f t="shared" si="20"/>
        <v>132.364</v>
      </c>
      <c r="AK18" s="82">
        <f t="shared" si="21"/>
        <v>96137.3</v>
      </c>
      <c r="AL18" s="13"/>
      <c r="AM18" s="79">
        <f t="shared" si="2"/>
        <v>0</v>
      </c>
      <c r="AN18" s="13"/>
      <c r="AO18" s="55">
        <f t="shared" si="25"/>
        <v>0</v>
      </c>
      <c r="AP18" s="13">
        <f t="shared" si="3"/>
        <v>0</v>
      </c>
      <c r="AQ18" s="55">
        <f t="shared" si="4"/>
        <v>0</v>
      </c>
      <c r="AR18" s="85">
        <f t="shared" si="22"/>
        <v>42.28</v>
      </c>
      <c r="AS18" s="137">
        <f t="shared" si="23"/>
        <v>30708.39</v>
      </c>
      <c r="AT18" s="46">
        <f t="shared" si="24"/>
        <v>51.85</v>
      </c>
      <c r="AU18" s="1">
        <v>9</v>
      </c>
      <c r="AV18" s="2" t="s">
        <v>20</v>
      </c>
    </row>
    <row r="19" spans="1:48" ht="12.75">
      <c r="A19" s="1">
        <v>10</v>
      </c>
      <c r="B19" s="154" t="s">
        <v>21</v>
      </c>
      <c r="C19" s="35">
        <v>3219.3</v>
      </c>
      <c r="D19" s="13">
        <v>378.33</v>
      </c>
      <c r="E19" s="45">
        <v>13.81</v>
      </c>
      <c r="F19" s="98">
        <f t="shared" si="0"/>
        <v>5224.74</v>
      </c>
      <c r="G19" s="109">
        <v>146</v>
      </c>
      <c r="H19" s="47">
        <f t="shared" si="5"/>
        <v>2.59</v>
      </c>
      <c r="I19" s="132"/>
      <c r="J19" s="18"/>
      <c r="K19" s="18"/>
      <c r="L19" s="60"/>
      <c r="M19" s="144">
        <f t="shared" si="6"/>
        <v>0.032</v>
      </c>
      <c r="N19" s="141">
        <f t="shared" si="7"/>
        <v>22.929</v>
      </c>
      <c r="O19" s="142">
        <f t="shared" si="8"/>
        <v>159.211</v>
      </c>
      <c r="P19" s="102"/>
      <c r="Q19" s="52">
        <v>24.81</v>
      </c>
      <c r="R19" s="45">
        <v>726.31</v>
      </c>
      <c r="S19" s="56">
        <f t="shared" si="1"/>
        <v>18019.75</v>
      </c>
      <c r="T19" s="44">
        <f t="shared" si="9"/>
        <v>126.44</v>
      </c>
      <c r="U19" s="44">
        <v>101.63</v>
      </c>
      <c r="V19" s="45">
        <v>726.31</v>
      </c>
      <c r="W19" s="56">
        <f t="shared" si="10"/>
        <v>73814.89</v>
      </c>
      <c r="X19" s="44">
        <f t="shared" si="11"/>
        <v>101.63</v>
      </c>
      <c r="Y19" s="45">
        <v>726.31</v>
      </c>
      <c r="Z19" s="46">
        <f t="shared" si="12"/>
        <v>73814.89</v>
      </c>
      <c r="AA19" s="56">
        <f t="shared" si="13"/>
        <v>97059.72</v>
      </c>
      <c r="AB19" s="47">
        <f t="shared" si="14"/>
        <v>0</v>
      </c>
      <c r="AC19" s="57">
        <f t="shared" si="15"/>
        <v>7.194</v>
      </c>
      <c r="AD19" s="57">
        <f t="shared" si="16"/>
        <v>32.004</v>
      </c>
      <c r="AE19" s="56">
        <f t="shared" si="17"/>
        <v>23244.83</v>
      </c>
      <c r="AF19" s="74"/>
      <c r="AG19" s="65"/>
      <c r="AH19" s="66">
        <f t="shared" si="18"/>
        <v>3219.3</v>
      </c>
      <c r="AI19" s="78">
        <f t="shared" si="19"/>
        <v>101.63</v>
      </c>
      <c r="AJ19" s="85">
        <f t="shared" si="20"/>
        <v>101.63</v>
      </c>
      <c r="AK19" s="82">
        <f t="shared" si="21"/>
        <v>73814.89</v>
      </c>
      <c r="AL19" s="13"/>
      <c r="AM19" s="79">
        <f t="shared" si="2"/>
        <v>0</v>
      </c>
      <c r="AN19" s="13"/>
      <c r="AO19" s="55">
        <f t="shared" si="25"/>
        <v>0</v>
      </c>
      <c r="AP19" s="13">
        <f t="shared" si="3"/>
        <v>0</v>
      </c>
      <c r="AQ19" s="55">
        <f t="shared" si="4"/>
        <v>0</v>
      </c>
      <c r="AR19" s="85">
        <f t="shared" si="22"/>
        <v>32.004</v>
      </c>
      <c r="AS19" s="137">
        <f t="shared" si="23"/>
        <v>23244.83</v>
      </c>
      <c r="AT19" s="46">
        <f t="shared" si="24"/>
        <v>61.44</v>
      </c>
      <c r="AU19" s="1">
        <v>10</v>
      </c>
      <c r="AV19" s="2" t="s">
        <v>21</v>
      </c>
    </row>
    <row r="20" spans="1:48" ht="12.75">
      <c r="A20" s="1">
        <v>11</v>
      </c>
      <c r="B20" s="154" t="s">
        <v>22</v>
      </c>
      <c r="C20" s="35">
        <v>3454.2</v>
      </c>
      <c r="D20" s="13">
        <v>440.72</v>
      </c>
      <c r="E20" s="45">
        <v>13.81</v>
      </c>
      <c r="F20" s="98">
        <f t="shared" si="0"/>
        <v>6086.34</v>
      </c>
      <c r="G20" s="109">
        <v>140</v>
      </c>
      <c r="H20" s="47">
        <f t="shared" si="5"/>
        <v>3.15</v>
      </c>
      <c r="I20" s="132"/>
      <c r="J20" s="18"/>
      <c r="K20" s="18"/>
      <c r="L20" s="60"/>
      <c r="M20" s="144">
        <f t="shared" si="6"/>
        <v>0.03</v>
      </c>
      <c r="N20" s="119">
        <f t="shared" si="7"/>
        <v>21.845</v>
      </c>
      <c r="O20" s="87">
        <f t="shared" si="8"/>
        <v>206.838</v>
      </c>
      <c r="P20" s="102"/>
      <c r="Q20" s="52">
        <v>31.489</v>
      </c>
      <c r="R20" s="45">
        <v>726.31</v>
      </c>
      <c r="S20" s="56">
        <f t="shared" si="1"/>
        <v>22870.78</v>
      </c>
      <c r="T20" s="44">
        <f t="shared" si="9"/>
        <v>135.378</v>
      </c>
      <c r="U20" s="44">
        <v>103.889</v>
      </c>
      <c r="V20" s="45">
        <v>726.31</v>
      </c>
      <c r="W20" s="56">
        <f t="shared" si="10"/>
        <v>75455.62</v>
      </c>
      <c r="X20" s="44">
        <f t="shared" si="11"/>
        <v>103.889</v>
      </c>
      <c r="Y20" s="45">
        <v>726.31</v>
      </c>
      <c r="Z20" s="46">
        <f t="shared" si="12"/>
        <v>75455.62</v>
      </c>
      <c r="AA20" s="56">
        <f t="shared" si="13"/>
        <v>104412.87</v>
      </c>
      <c r="AB20" s="47">
        <f t="shared" si="14"/>
        <v>0</v>
      </c>
      <c r="AC20" s="57">
        <f t="shared" si="15"/>
        <v>8.38</v>
      </c>
      <c r="AD20" s="57">
        <f t="shared" si="16"/>
        <v>39.869</v>
      </c>
      <c r="AE20" s="56">
        <f t="shared" si="17"/>
        <v>28957.25</v>
      </c>
      <c r="AF20" s="74"/>
      <c r="AG20" s="65"/>
      <c r="AH20" s="66">
        <f t="shared" si="18"/>
        <v>3454.2</v>
      </c>
      <c r="AI20" s="78">
        <f t="shared" si="19"/>
        <v>103.889</v>
      </c>
      <c r="AJ20" s="85">
        <f t="shared" si="20"/>
        <v>103.889</v>
      </c>
      <c r="AK20" s="82">
        <f t="shared" si="21"/>
        <v>75455.62</v>
      </c>
      <c r="AL20" s="13"/>
      <c r="AM20" s="79">
        <f t="shared" si="2"/>
        <v>0</v>
      </c>
      <c r="AN20" s="13"/>
      <c r="AO20" s="55">
        <f t="shared" si="25"/>
        <v>0</v>
      </c>
      <c r="AP20" s="13">
        <f t="shared" si="3"/>
        <v>0</v>
      </c>
      <c r="AQ20" s="55">
        <f t="shared" si="4"/>
        <v>0</v>
      </c>
      <c r="AR20" s="85">
        <f t="shared" si="22"/>
        <v>39.869</v>
      </c>
      <c r="AS20" s="137">
        <f t="shared" si="23"/>
        <v>28957.25</v>
      </c>
      <c r="AT20" s="46">
        <f t="shared" si="24"/>
        <v>65.7</v>
      </c>
      <c r="AU20" s="1">
        <v>11</v>
      </c>
      <c r="AV20" s="2" t="s">
        <v>22</v>
      </c>
    </row>
    <row r="21" spans="1:48" ht="12.75">
      <c r="A21" s="1">
        <v>12</v>
      </c>
      <c r="B21" s="154" t="s">
        <v>23</v>
      </c>
      <c r="C21" s="35">
        <v>3455.9</v>
      </c>
      <c r="D21" s="13">
        <v>433.39</v>
      </c>
      <c r="E21" s="45">
        <v>13.81</v>
      </c>
      <c r="F21" s="98">
        <f t="shared" si="0"/>
        <v>5985.12</v>
      </c>
      <c r="G21" s="109">
        <v>156</v>
      </c>
      <c r="H21" s="47">
        <f t="shared" si="5"/>
        <v>2.78</v>
      </c>
      <c r="I21" s="132"/>
      <c r="J21" s="18"/>
      <c r="K21" s="18"/>
      <c r="L21" s="60"/>
      <c r="M21" s="144">
        <f t="shared" si="6"/>
        <v>0.025</v>
      </c>
      <c r="N21" s="119">
        <f t="shared" si="7"/>
        <v>17.923</v>
      </c>
      <c r="O21" s="87">
        <f t="shared" si="8"/>
        <v>168.588</v>
      </c>
      <c r="P21" s="102"/>
      <c r="Q21" s="52">
        <v>27.97</v>
      </c>
      <c r="R21" s="45">
        <v>726.31</v>
      </c>
      <c r="S21" s="56">
        <f t="shared" si="1"/>
        <v>20314.89</v>
      </c>
      <c r="T21" s="44">
        <f t="shared" si="9"/>
        <v>113.25</v>
      </c>
      <c r="U21" s="44">
        <v>85.28</v>
      </c>
      <c r="V21" s="45">
        <v>726.31</v>
      </c>
      <c r="W21" s="56">
        <f t="shared" si="10"/>
        <v>61939.72</v>
      </c>
      <c r="X21" s="44">
        <f t="shared" si="11"/>
        <v>85.28</v>
      </c>
      <c r="Y21" s="45">
        <v>726.31</v>
      </c>
      <c r="Z21" s="46">
        <f t="shared" si="12"/>
        <v>61939.72</v>
      </c>
      <c r="AA21" s="56">
        <f t="shared" si="13"/>
        <v>88239.41</v>
      </c>
      <c r="AB21" s="47">
        <f t="shared" si="14"/>
        <v>0</v>
      </c>
      <c r="AC21" s="57">
        <f t="shared" si="15"/>
        <v>8.24</v>
      </c>
      <c r="AD21" s="57">
        <f t="shared" si="16"/>
        <v>36.21</v>
      </c>
      <c r="AE21" s="56">
        <f t="shared" si="17"/>
        <v>26299.69</v>
      </c>
      <c r="AF21" s="74"/>
      <c r="AG21" s="65"/>
      <c r="AH21" s="66">
        <f t="shared" si="18"/>
        <v>3455.9</v>
      </c>
      <c r="AI21" s="78">
        <f t="shared" si="19"/>
        <v>85.28</v>
      </c>
      <c r="AJ21" s="85">
        <f t="shared" si="20"/>
        <v>85.28</v>
      </c>
      <c r="AK21" s="82">
        <f t="shared" si="21"/>
        <v>61939.72</v>
      </c>
      <c r="AL21" s="13"/>
      <c r="AM21" s="79">
        <f t="shared" si="2"/>
        <v>0</v>
      </c>
      <c r="AN21" s="13"/>
      <c r="AO21" s="55">
        <f t="shared" si="25"/>
        <v>0</v>
      </c>
      <c r="AP21" s="13">
        <f t="shared" si="3"/>
        <v>0</v>
      </c>
      <c r="AQ21" s="55">
        <f t="shared" si="4"/>
        <v>0</v>
      </c>
      <c r="AR21" s="85">
        <f t="shared" si="22"/>
        <v>36.21</v>
      </c>
      <c r="AS21" s="137">
        <f t="shared" si="23"/>
        <v>26299.69</v>
      </c>
      <c r="AT21" s="46">
        <f t="shared" si="24"/>
        <v>60.68</v>
      </c>
      <c r="AU21" s="1">
        <v>12</v>
      </c>
      <c r="AV21" s="2" t="s">
        <v>23</v>
      </c>
    </row>
    <row r="22" spans="1:48" ht="12.75">
      <c r="A22" s="1">
        <v>13</v>
      </c>
      <c r="B22" s="154" t="s">
        <v>24</v>
      </c>
      <c r="C22" s="35">
        <v>3432.1</v>
      </c>
      <c r="D22" s="13">
        <v>276.21</v>
      </c>
      <c r="E22" s="45">
        <v>13.81</v>
      </c>
      <c r="F22" s="98">
        <f t="shared" si="0"/>
        <v>3814.46</v>
      </c>
      <c r="G22" s="109">
        <v>142</v>
      </c>
      <c r="H22" s="47">
        <f t="shared" si="5"/>
        <v>1.95</v>
      </c>
      <c r="I22" s="132"/>
      <c r="J22" s="18"/>
      <c r="K22" s="18"/>
      <c r="L22" s="60"/>
      <c r="M22" s="144">
        <f t="shared" si="6"/>
        <v>0.03</v>
      </c>
      <c r="N22" s="119">
        <f t="shared" si="7"/>
        <v>21.492</v>
      </c>
      <c r="O22" s="87">
        <f t="shared" si="8"/>
        <v>114.234</v>
      </c>
      <c r="P22" s="102"/>
      <c r="Q22" s="52">
        <v>17.39</v>
      </c>
      <c r="R22" s="45">
        <v>726.31</v>
      </c>
      <c r="S22" s="56">
        <f t="shared" si="1"/>
        <v>12630.53</v>
      </c>
      <c r="T22" s="44">
        <f t="shared" si="9"/>
        <v>118.95</v>
      </c>
      <c r="U22" s="44">
        <v>101.56</v>
      </c>
      <c r="V22" s="45">
        <v>726.31</v>
      </c>
      <c r="W22" s="56">
        <f t="shared" si="10"/>
        <v>73764.04</v>
      </c>
      <c r="X22" s="44">
        <f t="shared" si="11"/>
        <v>98.231</v>
      </c>
      <c r="Y22" s="45">
        <v>726.31</v>
      </c>
      <c r="Z22" s="46">
        <f t="shared" si="12"/>
        <v>71346.16</v>
      </c>
      <c r="AA22" s="56">
        <f t="shared" si="13"/>
        <v>90209.15</v>
      </c>
      <c r="AB22" s="47">
        <f t="shared" si="14"/>
        <v>0</v>
      </c>
      <c r="AC22" s="57">
        <f t="shared" si="15"/>
        <v>5.252</v>
      </c>
      <c r="AD22" s="57">
        <f t="shared" si="16"/>
        <v>22.642</v>
      </c>
      <c r="AE22" s="56">
        <f t="shared" si="17"/>
        <v>16445.11</v>
      </c>
      <c r="AF22" s="74"/>
      <c r="AG22" s="65">
        <v>112.5</v>
      </c>
      <c r="AH22" s="66">
        <f t="shared" si="18"/>
        <v>3319.6</v>
      </c>
      <c r="AI22" s="78">
        <f t="shared" si="19"/>
        <v>101.56</v>
      </c>
      <c r="AJ22" s="85">
        <f t="shared" si="20"/>
        <v>105.002</v>
      </c>
      <c r="AK22" s="82">
        <f t="shared" si="21"/>
        <v>76264</v>
      </c>
      <c r="AL22" s="13">
        <v>0.298</v>
      </c>
      <c r="AM22" s="79">
        <f t="shared" si="2"/>
        <v>216.44</v>
      </c>
      <c r="AN22" s="13">
        <v>0.55</v>
      </c>
      <c r="AO22" s="55">
        <f t="shared" si="25"/>
        <v>7.43</v>
      </c>
      <c r="AP22" s="13">
        <f t="shared" si="3"/>
        <v>0.848</v>
      </c>
      <c r="AQ22" s="55">
        <f>AM22+AO22</f>
        <v>223.87</v>
      </c>
      <c r="AR22" s="85">
        <f t="shared" si="22"/>
        <v>22.334</v>
      </c>
      <c r="AS22" s="137">
        <f t="shared" si="23"/>
        <v>16221.24</v>
      </c>
      <c r="AT22" s="46">
        <f t="shared" si="24"/>
        <v>58.73</v>
      </c>
      <c r="AU22" s="1">
        <v>13</v>
      </c>
      <c r="AV22" s="2" t="s">
        <v>24</v>
      </c>
    </row>
    <row r="23" spans="1:48" ht="12.75">
      <c r="A23" s="88">
        <v>14</v>
      </c>
      <c r="B23" s="154" t="s">
        <v>25</v>
      </c>
      <c r="C23" s="91">
        <v>3429.3</v>
      </c>
      <c r="D23" s="92">
        <v>375.36</v>
      </c>
      <c r="E23" s="45">
        <v>13.81</v>
      </c>
      <c r="F23" s="114">
        <f t="shared" si="0"/>
        <v>5183.72</v>
      </c>
      <c r="G23" s="110">
        <v>126</v>
      </c>
      <c r="H23" s="47">
        <f t="shared" si="5"/>
        <v>2.98</v>
      </c>
      <c r="I23" s="132"/>
      <c r="J23" s="93"/>
      <c r="K23" s="93"/>
      <c r="L23" s="94"/>
      <c r="M23" s="144">
        <f t="shared" si="6"/>
        <v>0.027</v>
      </c>
      <c r="N23" s="119">
        <f t="shared" si="7"/>
        <v>19.866</v>
      </c>
      <c r="O23" s="87">
        <f t="shared" si="8"/>
        <v>175.796</v>
      </c>
      <c r="P23" s="102"/>
      <c r="Q23" s="52">
        <v>23.36</v>
      </c>
      <c r="R23" s="45">
        <v>726.31</v>
      </c>
      <c r="S23" s="56">
        <f t="shared" si="1"/>
        <v>16966.6</v>
      </c>
      <c r="T23" s="44">
        <f t="shared" si="9"/>
        <v>117.16</v>
      </c>
      <c r="U23" s="44">
        <v>93.8</v>
      </c>
      <c r="V23" s="45">
        <v>726.31</v>
      </c>
      <c r="W23" s="56">
        <f t="shared" si="10"/>
        <v>68127.88</v>
      </c>
      <c r="X23" s="44">
        <f t="shared" si="11"/>
        <v>93.8</v>
      </c>
      <c r="Y23" s="45">
        <v>726.31</v>
      </c>
      <c r="Z23" s="46">
        <f t="shared" si="12"/>
        <v>68127.88</v>
      </c>
      <c r="AA23" s="56">
        <f t="shared" si="13"/>
        <v>90278.16</v>
      </c>
      <c r="AB23" s="47">
        <f t="shared" si="14"/>
        <v>0</v>
      </c>
      <c r="AC23" s="57">
        <f t="shared" si="15"/>
        <v>7.137</v>
      </c>
      <c r="AD23" s="57">
        <f t="shared" si="16"/>
        <v>30.497</v>
      </c>
      <c r="AE23" s="56">
        <f t="shared" si="17"/>
        <v>22150.28</v>
      </c>
      <c r="AF23" s="74"/>
      <c r="AG23" s="65"/>
      <c r="AH23" s="66">
        <f t="shared" si="18"/>
        <v>3429.3</v>
      </c>
      <c r="AI23" s="78">
        <f t="shared" si="19"/>
        <v>93.8</v>
      </c>
      <c r="AJ23" s="85">
        <f t="shared" si="20"/>
        <v>93.8</v>
      </c>
      <c r="AK23" s="82">
        <f t="shared" si="21"/>
        <v>68127.88</v>
      </c>
      <c r="AL23" s="13"/>
      <c r="AM23" s="79">
        <f t="shared" si="2"/>
        <v>0</v>
      </c>
      <c r="AN23" s="13"/>
      <c r="AO23" s="55">
        <f aca="true" t="shared" si="26" ref="AO23:AO59">AN23*13.51</f>
        <v>0</v>
      </c>
      <c r="AP23" s="13">
        <f t="shared" si="3"/>
        <v>0</v>
      </c>
      <c r="AQ23" s="55">
        <f aca="true" t="shared" si="27" ref="AQ23:AQ59">AM23+AO23</f>
        <v>0</v>
      </c>
      <c r="AR23" s="85">
        <f t="shared" si="22"/>
        <v>30.497</v>
      </c>
      <c r="AS23" s="137">
        <f t="shared" si="23"/>
        <v>22150.28</v>
      </c>
      <c r="AT23" s="46">
        <f t="shared" si="24"/>
        <v>59.01</v>
      </c>
      <c r="AU23" s="88">
        <v>14</v>
      </c>
      <c r="AV23" s="89" t="s">
        <v>25</v>
      </c>
    </row>
    <row r="24" spans="1:48" ht="12.75">
      <c r="A24" s="88">
        <v>15</v>
      </c>
      <c r="B24" s="154" t="s">
        <v>26</v>
      </c>
      <c r="C24" s="91">
        <v>3462.1</v>
      </c>
      <c r="D24" s="92">
        <v>445.99</v>
      </c>
      <c r="E24" s="45">
        <v>13.81</v>
      </c>
      <c r="F24" s="114">
        <f t="shared" si="0"/>
        <v>6159.12</v>
      </c>
      <c r="G24" s="110">
        <v>137</v>
      </c>
      <c r="H24" s="47">
        <f t="shared" si="5"/>
        <v>3.26</v>
      </c>
      <c r="I24" s="132"/>
      <c r="J24" s="93"/>
      <c r="K24" s="93"/>
      <c r="L24" s="94"/>
      <c r="M24" s="144">
        <f t="shared" si="6"/>
        <v>0.027</v>
      </c>
      <c r="N24" s="119">
        <f t="shared" si="7"/>
        <v>19.97</v>
      </c>
      <c r="O24" s="87">
        <f t="shared" si="8"/>
        <v>194.407</v>
      </c>
      <c r="P24" s="102"/>
      <c r="Q24" s="52">
        <v>28.19</v>
      </c>
      <c r="R24" s="45">
        <v>726.31</v>
      </c>
      <c r="S24" s="56">
        <f t="shared" si="1"/>
        <v>20474.68</v>
      </c>
      <c r="T24" s="44">
        <f t="shared" si="9"/>
        <v>123.38</v>
      </c>
      <c r="U24" s="44">
        <v>95.19</v>
      </c>
      <c r="V24" s="45">
        <v>726.31</v>
      </c>
      <c r="W24" s="56">
        <f t="shared" si="10"/>
        <v>69137.45</v>
      </c>
      <c r="X24" s="44">
        <f t="shared" si="11"/>
        <v>95.19</v>
      </c>
      <c r="Y24" s="45">
        <v>726.31</v>
      </c>
      <c r="Z24" s="46">
        <f t="shared" si="12"/>
        <v>69137.45</v>
      </c>
      <c r="AA24" s="56">
        <f t="shared" si="13"/>
        <v>95771.24</v>
      </c>
      <c r="AB24" s="47">
        <f t="shared" si="14"/>
        <v>0</v>
      </c>
      <c r="AC24" s="57">
        <f t="shared" si="15"/>
        <v>8.48</v>
      </c>
      <c r="AD24" s="57">
        <f t="shared" si="16"/>
        <v>36.67</v>
      </c>
      <c r="AE24" s="56">
        <f t="shared" si="17"/>
        <v>26633.79</v>
      </c>
      <c r="AF24" s="74"/>
      <c r="AG24" s="65"/>
      <c r="AH24" s="66">
        <f t="shared" si="18"/>
        <v>3462.1</v>
      </c>
      <c r="AI24" s="78">
        <f t="shared" si="19"/>
        <v>95.19</v>
      </c>
      <c r="AJ24" s="85">
        <f t="shared" si="20"/>
        <v>95.19</v>
      </c>
      <c r="AK24" s="82">
        <f t="shared" si="21"/>
        <v>69137.45</v>
      </c>
      <c r="AL24" s="13"/>
      <c r="AM24" s="79">
        <f t="shared" si="2"/>
        <v>0</v>
      </c>
      <c r="AN24" s="13"/>
      <c r="AO24" s="55">
        <f t="shared" si="26"/>
        <v>0</v>
      </c>
      <c r="AP24" s="13">
        <f t="shared" si="3"/>
        <v>0</v>
      </c>
      <c r="AQ24" s="55">
        <f t="shared" si="27"/>
        <v>0</v>
      </c>
      <c r="AR24" s="85">
        <f t="shared" si="22"/>
        <v>36.67</v>
      </c>
      <c r="AS24" s="137">
        <f t="shared" si="23"/>
        <v>26633.79</v>
      </c>
      <c r="AT24" s="46">
        <f t="shared" si="24"/>
        <v>59.72</v>
      </c>
      <c r="AU24" s="88">
        <v>15</v>
      </c>
      <c r="AV24" s="89" t="s">
        <v>26</v>
      </c>
    </row>
    <row r="25" spans="1:48" ht="12.75">
      <c r="A25" s="88">
        <v>16</v>
      </c>
      <c r="B25" s="154" t="s">
        <v>27</v>
      </c>
      <c r="C25" s="91">
        <v>3558.1</v>
      </c>
      <c r="D25" s="92">
        <v>397.19</v>
      </c>
      <c r="E25" s="45">
        <v>13.81</v>
      </c>
      <c r="F25" s="114">
        <f t="shared" si="0"/>
        <v>5485.19</v>
      </c>
      <c r="G25" s="110">
        <v>141</v>
      </c>
      <c r="H25" s="47">
        <f t="shared" si="5"/>
        <v>2.82</v>
      </c>
      <c r="I25" s="132"/>
      <c r="J25" s="93"/>
      <c r="K25" s="93"/>
      <c r="L25" s="94"/>
      <c r="M25" s="144">
        <f t="shared" si="6"/>
        <v>0.028</v>
      </c>
      <c r="N25" s="119">
        <f t="shared" si="7"/>
        <v>20.372</v>
      </c>
      <c r="O25" s="87">
        <f t="shared" si="8"/>
        <v>167.886</v>
      </c>
      <c r="P25" s="102"/>
      <c r="Q25" s="52">
        <v>25.04</v>
      </c>
      <c r="R25" s="45">
        <v>726.31</v>
      </c>
      <c r="S25" s="56">
        <f t="shared" si="1"/>
        <v>18186.8</v>
      </c>
      <c r="T25" s="44">
        <f t="shared" si="9"/>
        <v>124.84</v>
      </c>
      <c r="U25" s="44">
        <v>99.8</v>
      </c>
      <c r="V25" s="45">
        <v>726.31</v>
      </c>
      <c r="W25" s="56">
        <f t="shared" si="10"/>
        <v>72485.74</v>
      </c>
      <c r="X25" s="44">
        <f t="shared" si="11"/>
        <v>99.8</v>
      </c>
      <c r="Y25" s="45">
        <v>726.31</v>
      </c>
      <c r="Z25" s="46">
        <f t="shared" si="12"/>
        <v>72485.74</v>
      </c>
      <c r="AA25" s="56">
        <f t="shared" si="13"/>
        <v>96157.64</v>
      </c>
      <c r="AB25" s="47">
        <f t="shared" si="14"/>
        <v>0</v>
      </c>
      <c r="AC25" s="57">
        <f t="shared" si="15"/>
        <v>7.552</v>
      </c>
      <c r="AD25" s="57">
        <f t="shared" si="16"/>
        <v>32.592</v>
      </c>
      <c r="AE25" s="56">
        <f t="shared" si="17"/>
        <v>23671.9</v>
      </c>
      <c r="AF25" s="74"/>
      <c r="AG25" s="65"/>
      <c r="AH25" s="66">
        <f t="shared" si="18"/>
        <v>3558.1</v>
      </c>
      <c r="AI25" s="78">
        <f t="shared" si="19"/>
        <v>99.8</v>
      </c>
      <c r="AJ25" s="85">
        <f t="shared" si="20"/>
        <v>99.8</v>
      </c>
      <c r="AK25" s="82">
        <f t="shared" si="21"/>
        <v>72485.74</v>
      </c>
      <c r="AL25" s="13"/>
      <c r="AM25" s="79">
        <f t="shared" si="2"/>
        <v>0</v>
      </c>
      <c r="AN25" s="13"/>
      <c r="AO25" s="55">
        <f t="shared" si="26"/>
        <v>0</v>
      </c>
      <c r="AP25" s="13">
        <f t="shared" si="3"/>
        <v>0</v>
      </c>
      <c r="AQ25" s="55">
        <f t="shared" si="27"/>
        <v>0</v>
      </c>
      <c r="AR25" s="85">
        <f t="shared" si="22"/>
        <v>32.592</v>
      </c>
      <c r="AS25" s="137">
        <f t="shared" si="23"/>
        <v>23671.9</v>
      </c>
      <c r="AT25" s="46">
        <f t="shared" si="24"/>
        <v>59.6</v>
      </c>
      <c r="AU25" s="88">
        <v>16</v>
      </c>
      <c r="AV25" s="89" t="s">
        <v>27</v>
      </c>
    </row>
    <row r="26" spans="1:48" ht="12.75">
      <c r="A26" s="1">
        <v>17</v>
      </c>
      <c r="B26" s="154" t="s">
        <v>28</v>
      </c>
      <c r="C26" s="35">
        <v>3565.2</v>
      </c>
      <c r="D26" s="13">
        <v>571.4</v>
      </c>
      <c r="E26" s="45">
        <v>13.81</v>
      </c>
      <c r="F26" s="98">
        <f t="shared" si="0"/>
        <v>7891.03</v>
      </c>
      <c r="G26" s="109">
        <v>137</v>
      </c>
      <c r="H26" s="47">
        <f t="shared" si="5"/>
        <v>4.17</v>
      </c>
      <c r="I26" s="132"/>
      <c r="J26" s="18"/>
      <c r="K26" s="18"/>
      <c r="L26" s="60"/>
      <c r="M26" s="144">
        <f t="shared" si="6"/>
        <v>0.027</v>
      </c>
      <c r="N26" s="119">
        <f t="shared" si="7"/>
        <v>19.498</v>
      </c>
      <c r="O26" s="87">
        <f t="shared" si="8"/>
        <v>251.849</v>
      </c>
      <c r="P26" s="102"/>
      <c r="Q26" s="52">
        <v>36.64</v>
      </c>
      <c r="R26" s="45">
        <v>726.31</v>
      </c>
      <c r="S26" s="56">
        <f t="shared" si="1"/>
        <v>26612</v>
      </c>
      <c r="T26" s="44">
        <f t="shared" si="9"/>
        <v>132.35</v>
      </c>
      <c r="U26" s="44">
        <v>95.71</v>
      </c>
      <c r="V26" s="45">
        <v>726.31</v>
      </c>
      <c r="W26" s="56">
        <f t="shared" si="10"/>
        <v>69515.13</v>
      </c>
      <c r="X26" s="44">
        <f t="shared" si="11"/>
        <v>95.71</v>
      </c>
      <c r="Y26" s="45">
        <v>726.31</v>
      </c>
      <c r="Z26" s="46">
        <f t="shared" si="12"/>
        <v>69515.13</v>
      </c>
      <c r="AA26" s="56">
        <f t="shared" si="13"/>
        <v>104018.49</v>
      </c>
      <c r="AB26" s="47">
        <f t="shared" si="14"/>
        <v>0</v>
      </c>
      <c r="AC26" s="57">
        <f t="shared" si="15"/>
        <v>10.865</v>
      </c>
      <c r="AD26" s="57">
        <f t="shared" si="16"/>
        <v>47.505</v>
      </c>
      <c r="AE26" s="56">
        <f t="shared" si="17"/>
        <v>34503.36</v>
      </c>
      <c r="AF26" s="74"/>
      <c r="AG26" s="65"/>
      <c r="AH26" s="66">
        <f t="shared" si="18"/>
        <v>3565.2</v>
      </c>
      <c r="AI26" s="78">
        <f t="shared" si="19"/>
        <v>95.71</v>
      </c>
      <c r="AJ26" s="85">
        <f t="shared" si="20"/>
        <v>95.71</v>
      </c>
      <c r="AK26" s="82">
        <f t="shared" si="21"/>
        <v>69515.13</v>
      </c>
      <c r="AL26" s="13"/>
      <c r="AM26" s="79">
        <f t="shared" si="2"/>
        <v>0</v>
      </c>
      <c r="AN26" s="13"/>
      <c r="AO26" s="55">
        <f t="shared" si="26"/>
        <v>0</v>
      </c>
      <c r="AP26" s="13">
        <f t="shared" si="3"/>
        <v>0</v>
      </c>
      <c r="AQ26" s="55">
        <f t="shared" si="27"/>
        <v>0</v>
      </c>
      <c r="AR26" s="85">
        <f t="shared" si="22"/>
        <v>47.505</v>
      </c>
      <c r="AS26" s="137">
        <f t="shared" si="23"/>
        <v>34503.36</v>
      </c>
      <c r="AT26" s="46">
        <f t="shared" si="24"/>
        <v>60.38</v>
      </c>
      <c r="AU26" s="1">
        <v>17</v>
      </c>
      <c r="AV26" s="2" t="s">
        <v>28</v>
      </c>
    </row>
    <row r="27" spans="1:48" ht="12.75">
      <c r="A27" s="1">
        <v>18</v>
      </c>
      <c r="B27" s="154" t="s">
        <v>29</v>
      </c>
      <c r="C27" s="35">
        <v>3527</v>
      </c>
      <c r="D27" s="13">
        <v>479.1</v>
      </c>
      <c r="E27" s="45">
        <v>13.81</v>
      </c>
      <c r="F27" s="98">
        <f t="shared" si="0"/>
        <v>6616.37</v>
      </c>
      <c r="G27" s="109">
        <v>148</v>
      </c>
      <c r="H27" s="47">
        <f t="shared" si="5"/>
        <v>3.24</v>
      </c>
      <c r="I27" s="132"/>
      <c r="J27" s="18"/>
      <c r="K27" s="18"/>
      <c r="L27" s="60"/>
      <c r="M27" s="144">
        <f t="shared" si="6"/>
        <v>0.03</v>
      </c>
      <c r="N27" s="119">
        <f t="shared" si="7"/>
        <v>21.496</v>
      </c>
      <c r="O27" s="87">
        <f t="shared" si="8"/>
        <v>213.064</v>
      </c>
      <c r="P27" s="102"/>
      <c r="Q27" s="52">
        <v>34.306</v>
      </c>
      <c r="R27" s="45">
        <v>726.31</v>
      </c>
      <c r="S27" s="56">
        <f t="shared" si="1"/>
        <v>24916.79</v>
      </c>
      <c r="T27" s="44">
        <f t="shared" si="9"/>
        <v>138.69</v>
      </c>
      <c r="U27" s="44">
        <v>104.384</v>
      </c>
      <c r="V27" s="45">
        <v>726.31</v>
      </c>
      <c r="W27" s="56">
        <f t="shared" si="10"/>
        <v>75815.14</v>
      </c>
      <c r="X27" s="44">
        <f t="shared" si="11"/>
        <v>104.384</v>
      </c>
      <c r="Y27" s="45">
        <v>726.31</v>
      </c>
      <c r="Z27" s="46">
        <f t="shared" si="12"/>
        <v>75815.14</v>
      </c>
      <c r="AA27" s="56">
        <f t="shared" si="13"/>
        <v>107348.61</v>
      </c>
      <c r="AB27" s="47">
        <f t="shared" si="14"/>
        <v>0</v>
      </c>
      <c r="AC27" s="57">
        <f t="shared" si="15"/>
        <v>9.11</v>
      </c>
      <c r="AD27" s="57">
        <f t="shared" si="16"/>
        <v>43.416</v>
      </c>
      <c r="AE27" s="56">
        <f t="shared" si="17"/>
        <v>31533.47</v>
      </c>
      <c r="AF27" s="74"/>
      <c r="AG27" s="65"/>
      <c r="AH27" s="66">
        <f t="shared" si="18"/>
        <v>3527</v>
      </c>
      <c r="AI27" s="78">
        <f t="shared" si="19"/>
        <v>104.384</v>
      </c>
      <c r="AJ27" s="85">
        <f t="shared" si="20"/>
        <v>104.384</v>
      </c>
      <c r="AK27" s="82">
        <f t="shared" si="21"/>
        <v>75815.14</v>
      </c>
      <c r="AL27" s="13"/>
      <c r="AM27" s="79">
        <f t="shared" si="2"/>
        <v>0</v>
      </c>
      <c r="AN27" s="13"/>
      <c r="AO27" s="55">
        <f t="shared" si="26"/>
        <v>0</v>
      </c>
      <c r="AP27" s="13">
        <f t="shared" si="3"/>
        <v>0</v>
      </c>
      <c r="AQ27" s="55">
        <f t="shared" si="27"/>
        <v>0</v>
      </c>
      <c r="AR27" s="85">
        <f t="shared" si="22"/>
        <v>43.416</v>
      </c>
      <c r="AS27" s="137">
        <f t="shared" si="23"/>
        <v>31533.47</v>
      </c>
      <c r="AT27" s="46">
        <f t="shared" si="24"/>
        <v>65.82</v>
      </c>
      <c r="AU27" s="1">
        <v>18</v>
      </c>
      <c r="AV27" s="2" t="s">
        <v>29</v>
      </c>
    </row>
    <row r="28" spans="1:48" ht="12.75">
      <c r="A28" s="1">
        <v>19</v>
      </c>
      <c r="B28" s="154" t="s">
        <v>30</v>
      </c>
      <c r="C28" s="35">
        <v>3455.9</v>
      </c>
      <c r="D28" s="13">
        <v>345.48</v>
      </c>
      <c r="E28" s="45">
        <v>13.81</v>
      </c>
      <c r="F28" s="98">
        <f t="shared" si="0"/>
        <v>4771.08</v>
      </c>
      <c r="G28" s="109">
        <v>145</v>
      </c>
      <c r="H28" s="47">
        <f t="shared" si="5"/>
        <v>2.38</v>
      </c>
      <c r="I28" s="132"/>
      <c r="J28" s="18"/>
      <c r="K28" s="18"/>
      <c r="L28" s="60"/>
      <c r="M28" s="144">
        <f t="shared" si="6"/>
        <v>0.024</v>
      </c>
      <c r="N28" s="119">
        <f t="shared" si="7"/>
        <v>17.559</v>
      </c>
      <c r="O28" s="87">
        <f t="shared" si="8"/>
        <v>144.295</v>
      </c>
      <c r="P28" s="102"/>
      <c r="Q28" s="52">
        <v>22.238</v>
      </c>
      <c r="R28" s="45">
        <v>726.31</v>
      </c>
      <c r="S28" s="56">
        <f t="shared" si="1"/>
        <v>16151.68</v>
      </c>
      <c r="T28" s="44">
        <f t="shared" si="9"/>
        <v>105.788</v>
      </c>
      <c r="U28" s="44">
        <v>83.55</v>
      </c>
      <c r="V28" s="45">
        <v>726.31</v>
      </c>
      <c r="W28" s="56">
        <f t="shared" si="10"/>
        <v>60683.2</v>
      </c>
      <c r="X28" s="44">
        <f t="shared" si="11"/>
        <v>83.55</v>
      </c>
      <c r="Y28" s="45">
        <v>726.31</v>
      </c>
      <c r="Z28" s="46">
        <f t="shared" si="12"/>
        <v>60683.2</v>
      </c>
      <c r="AA28" s="56">
        <f t="shared" si="13"/>
        <v>81606.01</v>
      </c>
      <c r="AB28" s="47">
        <f t="shared" si="14"/>
        <v>0</v>
      </c>
      <c r="AC28" s="57">
        <f t="shared" si="15"/>
        <v>6.569</v>
      </c>
      <c r="AD28" s="57">
        <f t="shared" si="16"/>
        <v>28.807</v>
      </c>
      <c r="AE28" s="56">
        <f t="shared" si="17"/>
        <v>20922.81</v>
      </c>
      <c r="AF28" s="74"/>
      <c r="AG28" s="65"/>
      <c r="AH28" s="66">
        <f t="shared" si="18"/>
        <v>3455.9</v>
      </c>
      <c r="AI28" s="78">
        <f t="shared" si="19"/>
        <v>83.55</v>
      </c>
      <c r="AJ28" s="85">
        <f t="shared" si="20"/>
        <v>83.55</v>
      </c>
      <c r="AK28" s="82">
        <f t="shared" si="21"/>
        <v>60683.2</v>
      </c>
      <c r="AL28" s="13"/>
      <c r="AM28" s="79">
        <f t="shared" si="2"/>
        <v>0</v>
      </c>
      <c r="AN28" s="13"/>
      <c r="AO28" s="55">
        <f t="shared" si="26"/>
        <v>0</v>
      </c>
      <c r="AP28" s="13">
        <f t="shared" si="3"/>
        <v>0</v>
      </c>
      <c r="AQ28" s="55">
        <f t="shared" si="27"/>
        <v>0</v>
      </c>
      <c r="AR28" s="85">
        <f t="shared" si="22"/>
        <v>28.807</v>
      </c>
      <c r="AS28" s="137">
        <f t="shared" si="23"/>
        <v>20922.81</v>
      </c>
      <c r="AT28" s="46">
        <f t="shared" si="24"/>
        <v>60.56</v>
      </c>
      <c r="AU28" s="1">
        <v>19</v>
      </c>
      <c r="AV28" s="2" t="s">
        <v>30</v>
      </c>
    </row>
    <row r="29" spans="1:48" ht="12.75">
      <c r="A29" s="1">
        <v>20</v>
      </c>
      <c r="B29" s="154" t="s">
        <v>31</v>
      </c>
      <c r="C29" s="35">
        <v>3505.6</v>
      </c>
      <c r="D29" s="13">
        <v>427.3</v>
      </c>
      <c r="E29" s="45">
        <v>13.81</v>
      </c>
      <c r="F29" s="98">
        <f t="shared" si="0"/>
        <v>5901.01</v>
      </c>
      <c r="G29" s="109">
        <v>126</v>
      </c>
      <c r="H29" s="47">
        <f t="shared" si="5"/>
        <v>3.39</v>
      </c>
      <c r="I29" s="132"/>
      <c r="J29" s="18"/>
      <c r="K29" s="18"/>
      <c r="L29" s="60"/>
      <c r="M29" s="144">
        <f t="shared" si="6"/>
        <v>0.023</v>
      </c>
      <c r="N29" s="119">
        <f t="shared" si="7"/>
        <v>16.648</v>
      </c>
      <c r="O29" s="87">
        <f t="shared" si="8"/>
        <v>203.494</v>
      </c>
      <c r="P29" s="102"/>
      <c r="Q29" s="52">
        <v>27.177</v>
      </c>
      <c r="R29" s="45">
        <v>726.31</v>
      </c>
      <c r="S29" s="56">
        <f t="shared" si="1"/>
        <v>19738.93</v>
      </c>
      <c r="T29" s="44">
        <f t="shared" si="9"/>
        <v>107.531</v>
      </c>
      <c r="U29" s="44">
        <v>80.354</v>
      </c>
      <c r="V29" s="45">
        <v>726.31</v>
      </c>
      <c r="W29" s="56">
        <f t="shared" si="10"/>
        <v>58361.91</v>
      </c>
      <c r="X29" s="44">
        <f t="shared" si="11"/>
        <v>80.354</v>
      </c>
      <c r="Y29" s="45">
        <v>726.31</v>
      </c>
      <c r="Z29" s="46">
        <f t="shared" si="12"/>
        <v>58361.91</v>
      </c>
      <c r="AA29" s="56">
        <f t="shared" si="13"/>
        <v>84002.11</v>
      </c>
      <c r="AB29" s="47">
        <f t="shared" si="14"/>
        <v>0</v>
      </c>
      <c r="AC29" s="57">
        <f t="shared" si="15"/>
        <v>8.125</v>
      </c>
      <c r="AD29" s="57">
        <f t="shared" si="16"/>
        <v>35.302</v>
      </c>
      <c r="AE29" s="56">
        <f t="shared" si="17"/>
        <v>25640.2</v>
      </c>
      <c r="AF29" s="74"/>
      <c r="AG29" s="65"/>
      <c r="AH29" s="66">
        <f t="shared" si="18"/>
        <v>3505.6</v>
      </c>
      <c r="AI29" s="78">
        <f t="shared" si="19"/>
        <v>80.354</v>
      </c>
      <c r="AJ29" s="85">
        <f t="shared" si="20"/>
        <v>80.354</v>
      </c>
      <c r="AK29" s="82">
        <f t="shared" si="21"/>
        <v>58361.91</v>
      </c>
      <c r="AL29" s="13"/>
      <c r="AM29" s="79">
        <f t="shared" si="2"/>
        <v>0</v>
      </c>
      <c r="AN29" s="13"/>
      <c r="AO29" s="55">
        <f t="shared" si="26"/>
        <v>0</v>
      </c>
      <c r="AP29" s="13">
        <f t="shared" si="3"/>
        <v>0</v>
      </c>
      <c r="AQ29" s="55">
        <f t="shared" si="27"/>
        <v>0</v>
      </c>
      <c r="AR29" s="85">
        <f t="shared" si="22"/>
        <v>35.302</v>
      </c>
      <c r="AS29" s="137">
        <f t="shared" si="23"/>
        <v>25640.2</v>
      </c>
      <c r="AT29" s="46">
        <f t="shared" si="24"/>
        <v>60.01</v>
      </c>
      <c r="AU29" s="1">
        <v>20</v>
      </c>
      <c r="AV29" s="2" t="s">
        <v>31</v>
      </c>
    </row>
    <row r="30" spans="1:48" ht="12.75">
      <c r="A30" s="1">
        <v>21</v>
      </c>
      <c r="B30" s="154" t="s">
        <v>32</v>
      </c>
      <c r="C30" s="35">
        <v>3593</v>
      </c>
      <c r="D30" s="13">
        <v>268.5</v>
      </c>
      <c r="E30" s="45">
        <v>13.81</v>
      </c>
      <c r="F30" s="98">
        <f t="shared" si="0"/>
        <v>3707.99</v>
      </c>
      <c r="G30" s="109">
        <v>131</v>
      </c>
      <c r="H30" s="47">
        <f t="shared" si="5"/>
        <v>2.05</v>
      </c>
      <c r="I30" s="132"/>
      <c r="J30" s="18"/>
      <c r="K30" s="18"/>
      <c r="L30" s="60"/>
      <c r="M30" s="144">
        <f t="shared" si="6"/>
        <v>0.036</v>
      </c>
      <c r="N30" s="119">
        <f t="shared" si="7"/>
        <v>26.038</v>
      </c>
      <c r="O30" s="87">
        <f t="shared" si="8"/>
        <v>118.629</v>
      </c>
      <c r="P30" s="102"/>
      <c r="Q30" s="52">
        <v>17.24</v>
      </c>
      <c r="R30" s="45">
        <v>726.31</v>
      </c>
      <c r="S30" s="56">
        <f t="shared" si="1"/>
        <v>12521.58</v>
      </c>
      <c r="T30" s="44">
        <f t="shared" si="9"/>
        <v>146.05</v>
      </c>
      <c r="U30" s="44">
        <v>128.81</v>
      </c>
      <c r="V30" s="45">
        <v>726.31</v>
      </c>
      <c r="W30" s="56">
        <f t="shared" si="10"/>
        <v>93555.99</v>
      </c>
      <c r="X30" s="44">
        <f t="shared" si="11"/>
        <v>124.935</v>
      </c>
      <c r="Y30" s="45">
        <v>726.31</v>
      </c>
      <c r="Z30" s="46">
        <f t="shared" si="12"/>
        <v>90741.54</v>
      </c>
      <c r="AA30" s="56">
        <f t="shared" si="13"/>
        <v>109785.39</v>
      </c>
      <c r="AB30" s="47">
        <f t="shared" si="14"/>
        <v>0</v>
      </c>
      <c r="AC30" s="57">
        <f t="shared" si="15"/>
        <v>5.105</v>
      </c>
      <c r="AD30" s="57">
        <f t="shared" si="16"/>
        <v>22.345</v>
      </c>
      <c r="AE30" s="56">
        <f t="shared" si="17"/>
        <v>16229.4</v>
      </c>
      <c r="AF30" s="74"/>
      <c r="AG30" s="65">
        <v>108.1</v>
      </c>
      <c r="AH30" s="66">
        <f t="shared" si="18"/>
        <v>3484.9</v>
      </c>
      <c r="AI30" s="78">
        <f t="shared" si="19"/>
        <v>128.81</v>
      </c>
      <c r="AJ30" s="85">
        <f t="shared" si="20"/>
        <v>132.806</v>
      </c>
      <c r="AK30" s="82">
        <f t="shared" si="21"/>
        <v>96458.33</v>
      </c>
      <c r="AL30" s="67">
        <v>0.92</v>
      </c>
      <c r="AM30" s="79">
        <f>AL30*726.31</f>
        <v>668.21</v>
      </c>
      <c r="AN30" s="13">
        <v>1.54</v>
      </c>
      <c r="AO30" s="55">
        <f t="shared" si="26"/>
        <v>20.81</v>
      </c>
      <c r="AP30" s="13">
        <f t="shared" si="3"/>
        <v>2.46</v>
      </c>
      <c r="AQ30" s="55">
        <f t="shared" si="27"/>
        <v>689.02</v>
      </c>
      <c r="AR30" s="85">
        <f t="shared" si="22"/>
        <v>21.396</v>
      </c>
      <c r="AS30" s="137">
        <f t="shared" si="23"/>
        <v>15540.38</v>
      </c>
      <c r="AT30" s="46">
        <f t="shared" si="24"/>
        <v>57.88</v>
      </c>
      <c r="AU30" s="1">
        <v>21</v>
      </c>
      <c r="AV30" s="2" t="s">
        <v>32</v>
      </c>
    </row>
    <row r="31" spans="1:48" ht="12.75">
      <c r="A31" s="1">
        <v>22</v>
      </c>
      <c r="B31" s="154" t="s">
        <v>33</v>
      </c>
      <c r="C31" s="35">
        <v>6218.8</v>
      </c>
      <c r="D31" s="13">
        <v>855.19</v>
      </c>
      <c r="E31" s="45">
        <v>13.81</v>
      </c>
      <c r="F31" s="98">
        <f t="shared" si="0"/>
        <v>11810.17</v>
      </c>
      <c r="G31" s="109">
        <v>274</v>
      </c>
      <c r="H31" s="47">
        <f t="shared" si="5"/>
        <v>3.12</v>
      </c>
      <c r="I31" s="132"/>
      <c r="J31" s="18"/>
      <c r="K31" s="18"/>
      <c r="L31" s="60"/>
      <c r="M31" s="144">
        <f t="shared" si="6"/>
        <v>0.031</v>
      </c>
      <c r="N31" s="119">
        <f t="shared" si="7"/>
        <v>22.263</v>
      </c>
      <c r="O31" s="87">
        <f t="shared" si="8"/>
        <v>188.154</v>
      </c>
      <c r="P31" s="102"/>
      <c r="Q31" s="52">
        <v>54.72</v>
      </c>
      <c r="R31" s="45">
        <v>726.31</v>
      </c>
      <c r="S31" s="56">
        <f t="shared" si="1"/>
        <v>39743.68</v>
      </c>
      <c r="T31" s="44">
        <f t="shared" si="9"/>
        <v>245.34</v>
      </c>
      <c r="U31" s="44">
        <v>190.62</v>
      </c>
      <c r="V31" s="45">
        <v>726.31</v>
      </c>
      <c r="W31" s="56">
        <f t="shared" si="10"/>
        <v>138449.21</v>
      </c>
      <c r="X31" s="44">
        <f t="shared" si="11"/>
        <v>190.62</v>
      </c>
      <c r="Y31" s="45">
        <v>726.31</v>
      </c>
      <c r="Z31" s="46">
        <f t="shared" si="12"/>
        <v>138449.21</v>
      </c>
      <c r="AA31" s="56">
        <f t="shared" si="13"/>
        <v>190003.42</v>
      </c>
      <c r="AB31" s="47">
        <f t="shared" si="14"/>
        <v>0</v>
      </c>
      <c r="AC31" s="57">
        <f t="shared" si="15"/>
        <v>16.261</v>
      </c>
      <c r="AD31" s="57">
        <f t="shared" si="16"/>
        <v>70.981</v>
      </c>
      <c r="AE31" s="56">
        <f t="shared" si="17"/>
        <v>51554.21</v>
      </c>
      <c r="AF31" s="74"/>
      <c r="AG31" s="65"/>
      <c r="AH31" s="66">
        <f t="shared" si="18"/>
        <v>6218.8</v>
      </c>
      <c r="AI31" s="78">
        <f t="shared" si="19"/>
        <v>190.62</v>
      </c>
      <c r="AJ31" s="85">
        <f t="shared" si="20"/>
        <v>190.62</v>
      </c>
      <c r="AK31" s="82">
        <f t="shared" si="21"/>
        <v>138449.21</v>
      </c>
      <c r="AL31" s="13"/>
      <c r="AM31" s="79">
        <f aca="true" t="shared" si="28" ref="AM31:AM59">AL31*726.31</f>
        <v>0</v>
      </c>
      <c r="AN31" s="13"/>
      <c r="AO31" s="55">
        <f t="shared" si="26"/>
        <v>0</v>
      </c>
      <c r="AP31" s="13">
        <f t="shared" si="3"/>
        <v>0</v>
      </c>
      <c r="AQ31" s="55">
        <f t="shared" si="27"/>
        <v>0</v>
      </c>
      <c r="AR31" s="85">
        <f t="shared" si="22"/>
        <v>70.981</v>
      </c>
      <c r="AS31" s="137">
        <f t="shared" si="23"/>
        <v>51554.21</v>
      </c>
      <c r="AT31" s="46">
        <f t="shared" si="24"/>
        <v>60.28</v>
      </c>
      <c r="AU31" s="1">
        <v>22</v>
      </c>
      <c r="AV31" s="2" t="s">
        <v>33</v>
      </c>
    </row>
    <row r="32" spans="1:48" ht="12.75">
      <c r="A32" s="1">
        <v>23</v>
      </c>
      <c r="B32" s="154" t="s">
        <v>34</v>
      </c>
      <c r="C32" s="35">
        <v>6133.4</v>
      </c>
      <c r="D32" s="13">
        <v>673.4</v>
      </c>
      <c r="E32" s="45">
        <v>13.81</v>
      </c>
      <c r="F32" s="98">
        <f t="shared" si="0"/>
        <v>9299.65</v>
      </c>
      <c r="G32" s="109">
        <v>253</v>
      </c>
      <c r="H32" s="47">
        <f t="shared" si="5"/>
        <v>2.66</v>
      </c>
      <c r="I32" s="132"/>
      <c r="J32" s="18"/>
      <c r="K32" s="18"/>
      <c r="L32" s="60"/>
      <c r="M32" s="144">
        <f t="shared" si="6"/>
        <v>0.033</v>
      </c>
      <c r="N32" s="119">
        <f t="shared" si="7"/>
        <v>23.818</v>
      </c>
      <c r="O32" s="87">
        <f t="shared" si="8"/>
        <v>160.604</v>
      </c>
      <c r="P32" s="102"/>
      <c r="Q32" s="52">
        <v>43.14</v>
      </c>
      <c r="R32" s="45">
        <v>726.31</v>
      </c>
      <c r="S32" s="56">
        <f t="shared" si="1"/>
        <v>31333.01</v>
      </c>
      <c r="T32" s="44">
        <f t="shared" si="9"/>
        <v>244.27</v>
      </c>
      <c r="U32" s="44">
        <v>201.13</v>
      </c>
      <c r="V32" s="45">
        <v>726.31</v>
      </c>
      <c r="W32" s="56">
        <f t="shared" si="10"/>
        <v>146082.73</v>
      </c>
      <c r="X32" s="44">
        <f t="shared" si="11"/>
        <v>198.739</v>
      </c>
      <c r="Y32" s="45">
        <v>726.31</v>
      </c>
      <c r="Z32" s="46">
        <f t="shared" si="12"/>
        <v>144346.12</v>
      </c>
      <c r="AA32" s="56">
        <f t="shared" si="13"/>
        <v>186715.42</v>
      </c>
      <c r="AB32" s="47">
        <f t="shared" si="14"/>
        <v>0</v>
      </c>
      <c r="AC32" s="57">
        <f t="shared" si="15"/>
        <v>12.804</v>
      </c>
      <c r="AD32" s="57">
        <f t="shared" si="16"/>
        <v>55.944</v>
      </c>
      <c r="AE32" s="56">
        <f t="shared" si="17"/>
        <v>40632.69</v>
      </c>
      <c r="AF32" s="74"/>
      <c r="AG32" s="65">
        <v>72.9</v>
      </c>
      <c r="AH32" s="66">
        <f t="shared" si="18"/>
        <v>6060.5</v>
      </c>
      <c r="AI32" s="78">
        <f t="shared" si="19"/>
        <v>201.13</v>
      </c>
      <c r="AJ32" s="85">
        <f t="shared" si="20"/>
        <v>203.549</v>
      </c>
      <c r="AK32" s="82">
        <f t="shared" si="21"/>
        <v>147839.67</v>
      </c>
      <c r="AL32" s="13"/>
      <c r="AM32" s="79">
        <f t="shared" si="28"/>
        <v>0</v>
      </c>
      <c r="AN32" s="13"/>
      <c r="AO32" s="55">
        <f t="shared" si="26"/>
        <v>0</v>
      </c>
      <c r="AP32" s="13">
        <f t="shared" si="3"/>
        <v>0</v>
      </c>
      <c r="AQ32" s="55">
        <f t="shared" si="27"/>
        <v>0</v>
      </c>
      <c r="AR32" s="85">
        <f t="shared" si="22"/>
        <v>55.944</v>
      </c>
      <c r="AS32" s="137">
        <f t="shared" si="23"/>
        <v>40632.69</v>
      </c>
      <c r="AT32" s="46">
        <f t="shared" si="24"/>
        <v>60.34</v>
      </c>
      <c r="AU32" s="1">
        <v>23</v>
      </c>
      <c r="AV32" s="2" t="s">
        <v>34</v>
      </c>
    </row>
    <row r="33" spans="1:48" ht="12.75">
      <c r="A33" s="1">
        <v>24</v>
      </c>
      <c r="B33" s="154" t="s">
        <v>35</v>
      </c>
      <c r="C33" s="35">
        <v>3469.4</v>
      </c>
      <c r="D33" s="13">
        <v>423.17</v>
      </c>
      <c r="E33" s="45">
        <v>13.81</v>
      </c>
      <c r="F33" s="98">
        <f t="shared" si="0"/>
        <v>5843.98</v>
      </c>
      <c r="G33" s="109">
        <v>143</v>
      </c>
      <c r="H33" s="47">
        <f t="shared" si="5"/>
        <v>2.96</v>
      </c>
      <c r="I33" s="132"/>
      <c r="J33" s="18"/>
      <c r="K33" s="18"/>
      <c r="L33" s="60"/>
      <c r="M33" s="144">
        <f t="shared" si="6"/>
        <v>0.031</v>
      </c>
      <c r="N33" s="119">
        <f t="shared" si="7"/>
        <v>22.187</v>
      </c>
      <c r="O33" s="87">
        <f t="shared" si="8"/>
        <v>178.611</v>
      </c>
      <c r="P33" s="102"/>
      <c r="Q33" s="52">
        <v>27.12</v>
      </c>
      <c r="R33" s="45">
        <v>726.31</v>
      </c>
      <c r="S33" s="56">
        <f t="shared" si="1"/>
        <v>19697.53</v>
      </c>
      <c r="T33" s="44">
        <f t="shared" si="9"/>
        <v>133.1</v>
      </c>
      <c r="U33" s="44">
        <v>105.98</v>
      </c>
      <c r="V33" s="45">
        <v>726.31</v>
      </c>
      <c r="W33" s="56">
        <f t="shared" si="10"/>
        <v>76974.33</v>
      </c>
      <c r="X33" s="44">
        <f t="shared" si="11"/>
        <v>103.005</v>
      </c>
      <c r="Y33" s="45">
        <v>726.31</v>
      </c>
      <c r="Z33" s="46">
        <f t="shared" si="12"/>
        <v>74813.56</v>
      </c>
      <c r="AA33" s="56">
        <f t="shared" si="13"/>
        <v>102515.75</v>
      </c>
      <c r="AB33" s="47">
        <f t="shared" si="14"/>
        <v>0</v>
      </c>
      <c r="AC33" s="57">
        <f t="shared" si="15"/>
        <v>8.046</v>
      </c>
      <c r="AD33" s="57">
        <f t="shared" si="16"/>
        <v>35.166</v>
      </c>
      <c r="AE33" s="56">
        <f t="shared" si="17"/>
        <v>25541.42</v>
      </c>
      <c r="AF33" s="74"/>
      <c r="AG33" s="65">
        <v>97.4</v>
      </c>
      <c r="AH33" s="66">
        <f t="shared" si="18"/>
        <v>3372</v>
      </c>
      <c r="AI33" s="78">
        <f t="shared" si="19"/>
        <v>105.98</v>
      </c>
      <c r="AJ33" s="85">
        <f t="shared" si="20"/>
        <v>109.041</v>
      </c>
      <c r="AK33" s="82">
        <f t="shared" si="21"/>
        <v>79197.57</v>
      </c>
      <c r="AL33" s="13"/>
      <c r="AM33" s="79">
        <f t="shared" si="28"/>
        <v>0</v>
      </c>
      <c r="AN33" s="13"/>
      <c r="AO33" s="55">
        <f t="shared" si="26"/>
        <v>0</v>
      </c>
      <c r="AP33" s="13">
        <f t="shared" si="3"/>
        <v>0</v>
      </c>
      <c r="AQ33" s="55">
        <f t="shared" si="27"/>
        <v>0</v>
      </c>
      <c r="AR33" s="85">
        <f t="shared" si="22"/>
        <v>35.166</v>
      </c>
      <c r="AS33" s="137">
        <f t="shared" si="23"/>
        <v>25541.42</v>
      </c>
      <c r="AT33" s="46">
        <f t="shared" si="24"/>
        <v>60.36</v>
      </c>
      <c r="AU33" s="1">
        <v>24</v>
      </c>
      <c r="AV33" s="2" t="s">
        <v>35</v>
      </c>
    </row>
    <row r="34" spans="1:48" ht="12.75">
      <c r="A34" s="1">
        <v>25</v>
      </c>
      <c r="B34" s="154" t="s">
        <v>36</v>
      </c>
      <c r="C34" s="35">
        <v>3636.8</v>
      </c>
      <c r="D34" s="13">
        <v>448.94</v>
      </c>
      <c r="E34" s="45">
        <v>13.81</v>
      </c>
      <c r="F34" s="98">
        <f t="shared" si="0"/>
        <v>6199.86</v>
      </c>
      <c r="G34" s="109">
        <v>130</v>
      </c>
      <c r="H34" s="47">
        <f t="shared" si="5"/>
        <v>3.45</v>
      </c>
      <c r="I34" s="132"/>
      <c r="J34" s="18"/>
      <c r="K34" s="18"/>
      <c r="L34" s="60"/>
      <c r="M34" s="144">
        <f t="shared" si="6"/>
        <v>0.025</v>
      </c>
      <c r="N34" s="119">
        <f t="shared" si="7"/>
        <v>18.094</v>
      </c>
      <c r="O34" s="87">
        <f t="shared" si="8"/>
        <v>206.417</v>
      </c>
      <c r="P34" s="102"/>
      <c r="Q34" s="52">
        <v>28.41</v>
      </c>
      <c r="R34" s="45">
        <v>726.31</v>
      </c>
      <c r="S34" s="56">
        <f t="shared" si="1"/>
        <v>20634.47</v>
      </c>
      <c r="T34" s="44">
        <f t="shared" si="9"/>
        <v>119.01</v>
      </c>
      <c r="U34" s="44">
        <v>90.6</v>
      </c>
      <c r="V34" s="45">
        <v>726.31</v>
      </c>
      <c r="W34" s="56">
        <f t="shared" si="10"/>
        <v>65803.69</v>
      </c>
      <c r="X34" s="44">
        <f t="shared" si="11"/>
        <v>85.956</v>
      </c>
      <c r="Y34" s="45">
        <v>726.31</v>
      </c>
      <c r="Z34" s="46">
        <f t="shared" si="12"/>
        <v>62430.7</v>
      </c>
      <c r="AA34" s="56">
        <f t="shared" si="13"/>
        <v>92637.94</v>
      </c>
      <c r="AB34" s="47">
        <f t="shared" si="14"/>
        <v>0</v>
      </c>
      <c r="AC34" s="57">
        <f t="shared" si="15"/>
        <v>8.536</v>
      </c>
      <c r="AD34" s="57">
        <f t="shared" si="16"/>
        <v>36.946</v>
      </c>
      <c r="AE34" s="56">
        <f t="shared" si="17"/>
        <v>26834.25</v>
      </c>
      <c r="AF34" s="74"/>
      <c r="AG34" s="65">
        <v>186.4</v>
      </c>
      <c r="AH34" s="66">
        <f t="shared" si="18"/>
        <v>3450.4</v>
      </c>
      <c r="AI34" s="78">
        <f t="shared" si="19"/>
        <v>90.6</v>
      </c>
      <c r="AJ34" s="85">
        <f t="shared" si="20"/>
        <v>95.494</v>
      </c>
      <c r="AK34" s="82">
        <f t="shared" si="21"/>
        <v>69358.25</v>
      </c>
      <c r="AL34" s="139"/>
      <c r="AM34" s="79">
        <f t="shared" si="28"/>
        <v>0</v>
      </c>
      <c r="AN34" s="139"/>
      <c r="AO34" s="55">
        <f t="shared" si="26"/>
        <v>0</v>
      </c>
      <c r="AP34" s="13">
        <f t="shared" si="3"/>
        <v>0</v>
      </c>
      <c r="AQ34" s="55">
        <f t="shared" si="27"/>
        <v>0</v>
      </c>
      <c r="AR34" s="85">
        <f t="shared" si="22"/>
        <v>36.946</v>
      </c>
      <c r="AS34" s="137">
        <f t="shared" si="23"/>
        <v>26834.25</v>
      </c>
      <c r="AT34" s="46">
        <f t="shared" si="24"/>
        <v>59.77</v>
      </c>
      <c r="AU34" s="1">
        <v>25</v>
      </c>
      <c r="AV34" s="2" t="s">
        <v>36</v>
      </c>
    </row>
    <row r="35" spans="1:48" ht="12.75">
      <c r="A35" s="1">
        <v>26</v>
      </c>
      <c r="B35" s="154" t="s">
        <v>37</v>
      </c>
      <c r="C35" s="35">
        <v>3525.3</v>
      </c>
      <c r="D35" s="44">
        <v>675.64</v>
      </c>
      <c r="E35" s="45">
        <v>13.81</v>
      </c>
      <c r="F35" s="98">
        <f t="shared" si="0"/>
        <v>9330.59</v>
      </c>
      <c r="G35" s="109">
        <v>165</v>
      </c>
      <c r="H35" s="47">
        <f t="shared" si="5"/>
        <v>4.09</v>
      </c>
      <c r="I35" s="132"/>
      <c r="J35" s="18"/>
      <c r="K35" s="18"/>
      <c r="L35" s="60"/>
      <c r="M35" s="144">
        <f t="shared" si="6"/>
        <v>0.024</v>
      </c>
      <c r="N35" s="141">
        <f t="shared" si="7"/>
        <v>17.294</v>
      </c>
      <c r="O35" s="142">
        <f t="shared" si="8"/>
        <v>247.284</v>
      </c>
      <c r="P35" s="102"/>
      <c r="Q35" s="52">
        <v>43.33</v>
      </c>
      <c r="R35" s="45">
        <v>726.31</v>
      </c>
      <c r="S35" s="56">
        <f t="shared" si="1"/>
        <v>31471.01</v>
      </c>
      <c r="T35" s="44">
        <f t="shared" si="9"/>
        <v>127.27</v>
      </c>
      <c r="U35" s="44">
        <v>83.94</v>
      </c>
      <c r="V35" s="45">
        <v>726.31</v>
      </c>
      <c r="W35" s="56">
        <f t="shared" si="10"/>
        <v>60966.46</v>
      </c>
      <c r="X35" s="44">
        <f t="shared" si="11"/>
        <v>83.94</v>
      </c>
      <c r="Y35" s="45">
        <v>726.31</v>
      </c>
      <c r="Z35" s="46">
        <f t="shared" si="12"/>
        <v>60966.46</v>
      </c>
      <c r="AA35" s="56">
        <f t="shared" si="13"/>
        <v>101768.38</v>
      </c>
      <c r="AB35" s="47">
        <f t="shared" si="14"/>
        <v>0</v>
      </c>
      <c r="AC35" s="57">
        <f t="shared" si="15"/>
        <v>12.847</v>
      </c>
      <c r="AD35" s="57">
        <f t="shared" si="16"/>
        <v>56.177</v>
      </c>
      <c r="AE35" s="56">
        <f t="shared" si="17"/>
        <v>40801.92</v>
      </c>
      <c r="AF35" s="74"/>
      <c r="AG35" s="65"/>
      <c r="AH35" s="66">
        <f t="shared" si="18"/>
        <v>3525.3</v>
      </c>
      <c r="AI35" s="78">
        <f t="shared" si="19"/>
        <v>83.94</v>
      </c>
      <c r="AJ35" s="85">
        <f t="shared" si="20"/>
        <v>83.94</v>
      </c>
      <c r="AK35" s="82">
        <f t="shared" si="21"/>
        <v>60966.46</v>
      </c>
      <c r="AL35" s="13"/>
      <c r="AM35" s="79">
        <f t="shared" si="28"/>
        <v>0</v>
      </c>
      <c r="AN35" s="13"/>
      <c r="AO35" s="55">
        <f t="shared" si="26"/>
        <v>0</v>
      </c>
      <c r="AP35" s="13">
        <f t="shared" si="3"/>
        <v>0</v>
      </c>
      <c r="AQ35" s="55">
        <f t="shared" si="27"/>
        <v>0</v>
      </c>
      <c r="AR35" s="85">
        <f t="shared" si="22"/>
        <v>56.177</v>
      </c>
      <c r="AS35" s="137">
        <f t="shared" si="23"/>
        <v>40801.92</v>
      </c>
      <c r="AT35" s="46">
        <f t="shared" si="24"/>
        <v>60.39</v>
      </c>
      <c r="AU35" s="1">
        <v>26</v>
      </c>
      <c r="AV35" s="2" t="s">
        <v>37</v>
      </c>
    </row>
    <row r="36" spans="1:48" ht="12.75">
      <c r="A36" s="1">
        <v>27</v>
      </c>
      <c r="B36" s="154" t="s">
        <v>38</v>
      </c>
      <c r="C36" s="35">
        <v>3593</v>
      </c>
      <c r="D36" s="13">
        <v>521.123</v>
      </c>
      <c r="E36" s="45">
        <v>13.81</v>
      </c>
      <c r="F36" s="98">
        <f t="shared" si="0"/>
        <v>7196.71</v>
      </c>
      <c r="G36" s="109">
        <v>152</v>
      </c>
      <c r="H36" s="47">
        <f t="shared" si="5"/>
        <v>3.43</v>
      </c>
      <c r="I36" s="132"/>
      <c r="J36" s="18"/>
      <c r="K36" s="18"/>
      <c r="L36" s="60"/>
      <c r="M36" s="144">
        <f t="shared" si="6"/>
        <v>0.023</v>
      </c>
      <c r="N36" s="119">
        <f t="shared" si="7"/>
        <v>16.757</v>
      </c>
      <c r="O36" s="87">
        <f t="shared" si="8"/>
        <v>207.71</v>
      </c>
      <c r="P36" s="102"/>
      <c r="Q36" s="52">
        <v>33.56</v>
      </c>
      <c r="R36" s="45">
        <v>726.31</v>
      </c>
      <c r="S36" s="56">
        <f t="shared" si="1"/>
        <v>24374.96</v>
      </c>
      <c r="T36" s="44">
        <f t="shared" si="9"/>
        <v>116.458</v>
      </c>
      <c r="U36" s="44">
        <v>82.898</v>
      </c>
      <c r="V36" s="45">
        <v>726.31</v>
      </c>
      <c r="W36" s="56">
        <f t="shared" si="10"/>
        <v>60209.65</v>
      </c>
      <c r="X36" s="44">
        <f t="shared" si="11"/>
        <v>82.898</v>
      </c>
      <c r="Y36" s="45">
        <v>726.31</v>
      </c>
      <c r="Z36" s="46">
        <f t="shared" si="12"/>
        <v>60209.65</v>
      </c>
      <c r="AA36" s="56">
        <f t="shared" si="13"/>
        <v>91781.62</v>
      </c>
      <c r="AB36" s="47">
        <f t="shared" si="14"/>
        <v>0</v>
      </c>
      <c r="AC36" s="57">
        <f t="shared" si="15"/>
        <v>9.909</v>
      </c>
      <c r="AD36" s="57">
        <f t="shared" si="16"/>
        <v>43.469</v>
      </c>
      <c r="AE36" s="56">
        <f t="shared" si="17"/>
        <v>31571.97</v>
      </c>
      <c r="AF36" s="74"/>
      <c r="AG36" s="65"/>
      <c r="AH36" s="66">
        <f t="shared" si="18"/>
        <v>3593</v>
      </c>
      <c r="AI36" s="78">
        <f t="shared" si="19"/>
        <v>82.898</v>
      </c>
      <c r="AJ36" s="85">
        <f t="shared" si="20"/>
        <v>82.898</v>
      </c>
      <c r="AK36" s="82">
        <f t="shared" si="21"/>
        <v>60209.65</v>
      </c>
      <c r="AL36" s="13"/>
      <c r="AM36" s="79">
        <f t="shared" si="28"/>
        <v>0</v>
      </c>
      <c r="AN36" s="13"/>
      <c r="AO36" s="55">
        <f t="shared" si="26"/>
        <v>0</v>
      </c>
      <c r="AP36" s="13">
        <f t="shared" si="3"/>
        <v>0</v>
      </c>
      <c r="AQ36" s="55">
        <f t="shared" si="27"/>
        <v>0</v>
      </c>
      <c r="AR36" s="85">
        <f t="shared" si="22"/>
        <v>43.469</v>
      </c>
      <c r="AS36" s="137">
        <f t="shared" si="23"/>
        <v>31571.97</v>
      </c>
      <c r="AT36" s="46">
        <f t="shared" si="24"/>
        <v>60.58</v>
      </c>
      <c r="AU36" s="1">
        <v>27</v>
      </c>
      <c r="AV36" s="2" t="s">
        <v>38</v>
      </c>
    </row>
    <row r="37" spans="1:48" ht="12.75">
      <c r="A37" s="1">
        <v>28</v>
      </c>
      <c r="B37" s="154" t="s">
        <v>39</v>
      </c>
      <c r="C37" s="35">
        <v>3577.6</v>
      </c>
      <c r="D37" s="13">
        <v>319.65</v>
      </c>
      <c r="E37" s="45">
        <v>13.81</v>
      </c>
      <c r="F37" s="98">
        <f t="shared" si="0"/>
        <v>4414.37</v>
      </c>
      <c r="G37" s="109">
        <v>142</v>
      </c>
      <c r="H37" s="47">
        <f t="shared" si="5"/>
        <v>2.25</v>
      </c>
      <c r="I37" s="132"/>
      <c r="J37" s="18"/>
      <c r="K37" s="18"/>
      <c r="L37" s="60"/>
      <c r="M37" s="144">
        <f t="shared" si="6"/>
        <v>0.024</v>
      </c>
      <c r="N37" s="119">
        <f t="shared" si="7"/>
        <v>17.472</v>
      </c>
      <c r="O37" s="87">
        <f t="shared" si="8"/>
        <v>145.866</v>
      </c>
      <c r="P37" s="102"/>
      <c r="Q37" s="52">
        <v>22.44</v>
      </c>
      <c r="R37" s="45">
        <v>726.31</v>
      </c>
      <c r="S37" s="56">
        <f t="shared" si="1"/>
        <v>16298.4</v>
      </c>
      <c r="T37" s="44">
        <f t="shared" si="9"/>
        <v>108.5</v>
      </c>
      <c r="U37" s="44">
        <v>86.06</v>
      </c>
      <c r="V37" s="45">
        <v>726.31</v>
      </c>
      <c r="W37" s="56">
        <f t="shared" si="10"/>
        <v>62506.24</v>
      </c>
      <c r="X37" s="44">
        <f t="shared" si="11"/>
        <v>86.06</v>
      </c>
      <c r="Y37" s="45">
        <v>726.31</v>
      </c>
      <c r="Z37" s="46">
        <f t="shared" si="12"/>
        <v>62506.24</v>
      </c>
      <c r="AA37" s="56">
        <f t="shared" si="13"/>
        <v>83219.15</v>
      </c>
      <c r="AB37" s="47">
        <f t="shared" si="14"/>
        <v>0</v>
      </c>
      <c r="AC37" s="57">
        <f t="shared" si="15"/>
        <v>6.078</v>
      </c>
      <c r="AD37" s="57">
        <f t="shared" si="16"/>
        <v>28.518</v>
      </c>
      <c r="AE37" s="56">
        <f t="shared" si="17"/>
        <v>20712.91</v>
      </c>
      <c r="AF37" s="74"/>
      <c r="AG37" s="65"/>
      <c r="AH37" s="66">
        <f t="shared" si="18"/>
        <v>3577.6</v>
      </c>
      <c r="AI37" s="78">
        <f t="shared" si="19"/>
        <v>86.06</v>
      </c>
      <c r="AJ37" s="85">
        <f t="shared" si="20"/>
        <v>86.06</v>
      </c>
      <c r="AK37" s="82">
        <f t="shared" si="21"/>
        <v>62506.24</v>
      </c>
      <c r="AL37" s="13"/>
      <c r="AM37" s="79">
        <f t="shared" si="28"/>
        <v>0</v>
      </c>
      <c r="AN37" s="13"/>
      <c r="AO37" s="55">
        <f t="shared" si="26"/>
        <v>0</v>
      </c>
      <c r="AP37" s="13">
        <f t="shared" si="3"/>
        <v>0</v>
      </c>
      <c r="AQ37" s="55">
        <f t="shared" si="27"/>
        <v>0</v>
      </c>
      <c r="AR37" s="85">
        <f t="shared" si="22"/>
        <v>28.518</v>
      </c>
      <c r="AS37" s="137">
        <f t="shared" si="23"/>
        <v>20712.91</v>
      </c>
      <c r="AT37" s="46">
        <f t="shared" si="24"/>
        <v>64.8</v>
      </c>
      <c r="AU37" s="1">
        <v>28</v>
      </c>
      <c r="AV37" s="2" t="s">
        <v>39</v>
      </c>
    </row>
    <row r="38" spans="1:48" ht="12.75">
      <c r="A38" s="1">
        <v>29</v>
      </c>
      <c r="B38" s="154" t="s">
        <v>40</v>
      </c>
      <c r="C38" s="35">
        <v>4470.1</v>
      </c>
      <c r="D38" s="13">
        <v>370.71</v>
      </c>
      <c r="E38" s="45">
        <v>13.81</v>
      </c>
      <c r="F38" s="98">
        <f t="shared" si="0"/>
        <v>5119.51</v>
      </c>
      <c r="G38" s="109">
        <v>212</v>
      </c>
      <c r="H38" s="47">
        <f t="shared" si="5"/>
        <v>1.75</v>
      </c>
      <c r="I38" s="132"/>
      <c r="J38" s="18"/>
      <c r="K38" s="18"/>
      <c r="L38" s="60"/>
      <c r="M38" s="144">
        <f t="shared" si="6"/>
        <v>0.026</v>
      </c>
      <c r="N38" s="119">
        <f t="shared" si="7"/>
        <v>18.579</v>
      </c>
      <c r="O38" s="87">
        <f t="shared" si="8"/>
        <v>106.141</v>
      </c>
      <c r="P38" s="102"/>
      <c r="Q38" s="52">
        <v>23.932</v>
      </c>
      <c r="R38" s="45">
        <v>726.31</v>
      </c>
      <c r="S38" s="56">
        <f t="shared" si="1"/>
        <v>17382.05</v>
      </c>
      <c r="T38" s="44">
        <f t="shared" si="9"/>
        <v>138.278</v>
      </c>
      <c r="U38" s="44">
        <v>114.346</v>
      </c>
      <c r="V38" s="45">
        <v>726.31</v>
      </c>
      <c r="W38" s="56">
        <f t="shared" si="10"/>
        <v>83050.64</v>
      </c>
      <c r="X38" s="44">
        <f t="shared" si="11"/>
        <v>114.346</v>
      </c>
      <c r="Y38" s="45">
        <v>726.31</v>
      </c>
      <c r="Z38" s="46">
        <f t="shared" si="12"/>
        <v>83050.64</v>
      </c>
      <c r="AA38" s="56">
        <f t="shared" si="13"/>
        <v>105552.45</v>
      </c>
      <c r="AB38" s="47">
        <f t="shared" si="14"/>
        <v>0</v>
      </c>
      <c r="AC38" s="57">
        <f t="shared" si="15"/>
        <v>7.049</v>
      </c>
      <c r="AD38" s="57">
        <f t="shared" si="16"/>
        <v>30.981</v>
      </c>
      <c r="AE38" s="56">
        <f t="shared" si="17"/>
        <v>22501.81</v>
      </c>
      <c r="AF38" s="74"/>
      <c r="AG38" s="65"/>
      <c r="AH38" s="66">
        <f t="shared" si="18"/>
        <v>4470.1</v>
      </c>
      <c r="AI38" s="78">
        <f t="shared" si="19"/>
        <v>114.346</v>
      </c>
      <c r="AJ38" s="85">
        <f t="shared" si="20"/>
        <v>114.346</v>
      </c>
      <c r="AK38" s="82">
        <f t="shared" si="21"/>
        <v>83050.64</v>
      </c>
      <c r="AL38" s="13"/>
      <c r="AM38" s="79">
        <f t="shared" si="28"/>
        <v>0</v>
      </c>
      <c r="AN38" s="13"/>
      <c r="AO38" s="55">
        <f t="shared" si="26"/>
        <v>0</v>
      </c>
      <c r="AP38" s="13">
        <f t="shared" si="3"/>
        <v>0</v>
      </c>
      <c r="AQ38" s="55">
        <f t="shared" si="27"/>
        <v>0</v>
      </c>
      <c r="AR38" s="85">
        <f t="shared" si="22"/>
        <v>30.981</v>
      </c>
      <c r="AS38" s="137">
        <f t="shared" si="23"/>
        <v>22501.81</v>
      </c>
      <c r="AT38" s="46">
        <f t="shared" si="24"/>
        <v>60.7</v>
      </c>
      <c r="AU38" s="1">
        <v>29</v>
      </c>
      <c r="AV38" s="2" t="s">
        <v>40</v>
      </c>
    </row>
    <row r="39" spans="1:48" ht="12.75">
      <c r="A39" s="1">
        <v>30</v>
      </c>
      <c r="B39" s="154" t="s">
        <v>42</v>
      </c>
      <c r="C39" s="35">
        <v>5492.4</v>
      </c>
      <c r="D39" s="13">
        <v>469.1</v>
      </c>
      <c r="E39" s="45">
        <v>13.81</v>
      </c>
      <c r="F39" s="98">
        <f t="shared" si="0"/>
        <v>6478.27</v>
      </c>
      <c r="G39" s="109">
        <v>214</v>
      </c>
      <c r="H39" s="47">
        <f t="shared" si="5"/>
        <v>2.19</v>
      </c>
      <c r="I39" s="132"/>
      <c r="J39" s="18"/>
      <c r="K39" s="18"/>
      <c r="L39" s="60"/>
      <c r="M39" s="144">
        <f t="shared" si="6"/>
        <v>0.03</v>
      </c>
      <c r="N39" s="119">
        <f t="shared" si="7"/>
        <v>22.107</v>
      </c>
      <c r="O39" s="87">
        <f t="shared" si="8"/>
        <v>133.58</v>
      </c>
      <c r="P39" s="102"/>
      <c r="Q39" s="52">
        <v>30.439</v>
      </c>
      <c r="R39" s="45">
        <v>726.31</v>
      </c>
      <c r="S39" s="56">
        <f t="shared" si="1"/>
        <v>22108.15</v>
      </c>
      <c r="T39" s="44">
        <f t="shared" si="9"/>
        <v>197.614</v>
      </c>
      <c r="U39" s="44">
        <v>167.175</v>
      </c>
      <c r="V39" s="45">
        <v>726.31</v>
      </c>
      <c r="W39" s="56">
        <f t="shared" si="10"/>
        <v>121420.87</v>
      </c>
      <c r="X39" s="44">
        <f t="shared" si="11"/>
        <v>167.175</v>
      </c>
      <c r="Y39" s="45">
        <v>726.31</v>
      </c>
      <c r="Z39" s="46">
        <f t="shared" si="12"/>
        <v>121420.87</v>
      </c>
      <c r="AA39" s="56">
        <f t="shared" si="13"/>
        <v>150006.98</v>
      </c>
      <c r="AB39" s="47">
        <f t="shared" si="14"/>
        <v>0</v>
      </c>
      <c r="AC39" s="57">
        <f t="shared" si="15"/>
        <v>8.919</v>
      </c>
      <c r="AD39" s="57">
        <f t="shared" si="16"/>
        <v>39.358</v>
      </c>
      <c r="AE39" s="56">
        <f t="shared" si="17"/>
        <v>28586.11</v>
      </c>
      <c r="AF39" s="74"/>
      <c r="AG39" s="65"/>
      <c r="AH39" s="66">
        <f t="shared" si="18"/>
        <v>5492.4</v>
      </c>
      <c r="AI39" s="78">
        <f t="shared" si="19"/>
        <v>167.175</v>
      </c>
      <c r="AJ39" s="85">
        <f t="shared" si="20"/>
        <v>167.175</v>
      </c>
      <c r="AK39" s="82">
        <f t="shared" si="21"/>
        <v>121420.87</v>
      </c>
      <c r="AL39" s="13"/>
      <c r="AM39" s="79">
        <f t="shared" si="28"/>
        <v>0</v>
      </c>
      <c r="AN39" s="13"/>
      <c r="AO39" s="55">
        <f t="shared" si="26"/>
        <v>0</v>
      </c>
      <c r="AP39" s="13">
        <f t="shared" si="3"/>
        <v>0</v>
      </c>
      <c r="AQ39" s="55">
        <f t="shared" si="27"/>
        <v>0</v>
      </c>
      <c r="AR39" s="85">
        <f t="shared" si="22"/>
        <v>39.358</v>
      </c>
      <c r="AS39" s="137">
        <f t="shared" si="23"/>
        <v>28586.11</v>
      </c>
      <c r="AT39" s="46">
        <f t="shared" si="24"/>
        <v>60.94</v>
      </c>
      <c r="AU39" s="1">
        <v>30</v>
      </c>
      <c r="AV39" s="2" t="s">
        <v>42</v>
      </c>
    </row>
    <row r="40" spans="1:48" ht="12.75">
      <c r="A40" s="1">
        <v>31</v>
      </c>
      <c r="B40" s="154" t="s">
        <v>43</v>
      </c>
      <c r="C40" s="35">
        <v>3213.5</v>
      </c>
      <c r="D40" s="44">
        <v>343.31</v>
      </c>
      <c r="E40" s="45">
        <v>13.81</v>
      </c>
      <c r="F40" s="98">
        <f t="shared" si="0"/>
        <v>4741.11</v>
      </c>
      <c r="G40" s="109">
        <v>133</v>
      </c>
      <c r="H40" s="47">
        <f t="shared" si="5"/>
        <v>2.58</v>
      </c>
      <c r="I40" s="132"/>
      <c r="J40" s="18"/>
      <c r="K40" s="18"/>
      <c r="L40" s="60"/>
      <c r="M40" s="144">
        <f t="shared" si="6"/>
        <v>0.033</v>
      </c>
      <c r="N40" s="119">
        <f t="shared" si="7"/>
        <v>24.049</v>
      </c>
      <c r="O40" s="87">
        <f t="shared" si="8"/>
        <v>156.446</v>
      </c>
      <c r="P40" s="102"/>
      <c r="Q40" s="52">
        <v>22.12</v>
      </c>
      <c r="R40" s="45">
        <v>726.31</v>
      </c>
      <c r="S40" s="56">
        <f t="shared" si="1"/>
        <v>16065.98</v>
      </c>
      <c r="T40" s="44">
        <f t="shared" si="9"/>
        <v>128.523</v>
      </c>
      <c r="U40" s="44">
        <v>106.403</v>
      </c>
      <c r="V40" s="45">
        <v>726.31</v>
      </c>
      <c r="W40" s="56">
        <f t="shared" si="10"/>
        <v>77281.56</v>
      </c>
      <c r="X40" s="44">
        <f t="shared" si="11"/>
        <v>106.403</v>
      </c>
      <c r="Y40" s="45">
        <v>726.31</v>
      </c>
      <c r="Z40" s="46">
        <f t="shared" si="12"/>
        <v>77281.56</v>
      </c>
      <c r="AA40" s="56">
        <f t="shared" si="13"/>
        <v>98088.89</v>
      </c>
      <c r="AB40" s="47">
        <f t="shared" si="14"/>
        <v>0</v>
      </c>
      <c r="AC40" s="57">
        <f t="shared" si="15"/>
        <v>6.528</v>
      </c>
      <c r="AD40" s="57">
        <f t="shared" si="16"/>
        <v>28.648</v>
      </c>
      <c r="AE40" s="56">
        <f t="shared" si="17"/>
        <v>20807.33</v>
      </c>
      <c r="AF40" s="74"/>
      <c r="AG40" s="65"/>
      <c r="AH40" s="66">
        <f t="shared" si="18"/>
        <v>3213.5</v>
      </c>
      <c r="AI40" s="78">
        <f t="shared" si="19"/>
        <v>106.403</v>
      </c>
      <c r="AJ40" s="85">
        <f t="shared" si="20"/>
        <v>106.403</v>
      </c>
      <c r="AK40" s="82">
        <f t="shared" si="21"/>
        <v>77281.56</v>
      </c>
      <c r="AL40" s="13"/>
      <c r="AM40" s="79">
        <f t="shared" si="28"/>
        <v>0</v>
      </c>
      <c r="AN40" s="13"/>
      <c r="AO40" s="55">
        <f t="shared" si="26"/>
        <v>0</v>
      </c>
      <c r="AP40" s="13">
        <f t="shared" si="3"/>
        <v>0</v>
      </c>
      <c r="AQ40" s="55">
        <f t="shared" si="27"/>
        <v>0</v>
      </c>
      <c r="AR40" s="85">
        <f t="shared" si="22"/>
        <v>28.648</v>
      </c>
      <c r="AS40" s="137">
        <f t="shared" si="23"/>
        <v>20807.33</v>
      </c>
      <c r="AT40" s="46">
        <f t="shared" si="24"/>
        <v>60.61</v>
      </c>
      <c r="AU40" s="1">
        <v>31</v>
      </c>
      <c r="AV40" s="150" t="s">
        <v>43</v>
      </c>
    </row>
    <row r="41" spans="1:48" ht="12.75">
      <c r="A41" s="1">
        <v>32</v>
      </c>
      <c r="B41" s="155" t="s">
        <v>44</v>
      </c>
      <c r="C41" s="35">
        <v>3292.9</v>
      </c>
      <c r="D41" s="13">
        <v>508.2</v>
      </c>
      <c r="E41" s="45">
        <v>13.81</v>
      </c>
      <c r="F41" s="98">
        <f t="shared" si="0"/>
        <v>7018.24</v>
      </c>
      <c r="G41" s="109">
        <v>121</v>
      </c>
      <c r="H41" s="47">
        <f t="shared" si="5"/>
        <v>4.2</v>
      </c>
      <c r="I41" s="132"/>
      <c r="J41" s="18"/>
      <c r="K41" s="18"/>
      <c r="L41" s="60"/>
      <c r="M41" s="144">
        <f t="shared" si="6"/>
        <v>0.034</v>
      </c>
      <c r="N41" s="119">
        <f t="shared" si="7"/>
        <v>24.868</v>
      </c>
      <c r="O41" s="87">
        <f t="shared" si="8"/>
        <v>217.362</v>
      </c>
      <c r="P41" s="102"/>
      <c r="Q41" s="52">
        <v>26.62</v>
      </c>
      <c r="R41" s="45">
        <v>726.31</v>
      </c>
      <c r="S41" s="56">
        <f t="shared" si="1"/>
        <v>19334.37</v>
      </c>
      <c r="T41" s="44">
        <f t="shared" si="9"/>
        <v>139.364</v>
      </c>
      <c r="U41" s="44">
        <v>112.744</v>
      </c>
      <c r="V41" s="45">
        <v>726.31</v>
      </c>
      <c r="W41" s="56">
        <f t="shared" si="10"/>
        <v>81887.09</v>
      </c>
      <c r="X41" s="44">
        <f t="shared" si="11"/>
        <v>112.261</v>
      </c>
      <c r="Y41" s="45">
        <v>726.31</v>
      </c>
      <c r="Z41" s="46">
        <f t="shared" si="12"/>
        <v>81536.29</v>
      </c>
      <c r="AA41" s="56">
        <f t="shared" si="13"/>
        <v>108239.8</v>
      </c>
      <c r="AB41" s="47">
        <f t="shared" si="14"/>
        <v>0</v>
      </c>
      <c r="AC41" s="57">
        <f t="shared" si="15"/>
        <v>9.663</v>
      </c>
      <c r="AD41" s="57">
        <f t="shared" si="16"/>
        <v>36.283</v>
      </c>
      <c r="AE41" s="56">
        <f t="shared" si="17"/>
        <v>26352.71</v>
      </c>
      <c r="AF41" s="74"/>
      <c r="AG41" s="65">
        <v>14.1</v>
      </c>
      <c r="AH41" s="66">
        <f t="shared" si="18"/>
        <v>3278.8</v>
      </c>
      <c r="AI41" s="78">
        <f t="shared" si="19"/>
        <v>112.744</v>
      </c>
      <c r="AJ41" s="85">
        <f t="shared" si="20"/>
        <v>113.229</v>
      </c>
      <c r="AK41" s="82">
        <f t="shared" si="21"/>
        <v>82239.35</v>
      </c>
      <c r="AL41" s="67">
        <v>0.0546</v>
      </c>
      <c r="AM41" s="79">
        <f t="shared" si="28"/>
        <v>39.66</v>
      </c>
      <c r="AN41" s="13">
        <v>0.91</v>
      </c>
      <c r="AO41" s="55">
        <f t="shared" si="26"/>
        <v>12.29</v>
      </c>
      <c r="AP41" s="13">
        <f t="shared" si="3"/>
        <v>0.965</v>
      </c>
      <c r="AQ41" s="55">
        <f t="shared" si="27"/>
        <v>51.95</v>
      </c>
      <c r="AR41" s="85">
        <f t="shared" si="22"/>
        <v>36.211</v>
      </c>
      <c r="AS41" s="137">
        <f t="shared" si="23"/>
        <v>26300.76</v>
      </c>
      <c r="AT41" s="46">
        <f t="shared" si="24"/>
        <v>51.75</v>
      </c>
      <c r="AU41" s="1">
        <v>32</v>
      </c>
      <c r="AV41" s="2" t="s">
        <v>44</v>
      </c>
    </row>
    <row r="42" spans="1:48" ht="12.75">
      <c r="A42" s="1">
        <v>33</v>
      </c>
      <c r="B42" s="2" t="s">
        <v>45</v>
      </c>
      <c r="C42" s="35">
        <v>3237.8</v>
      </c>
      <c r="D42" s="13">
        <v>468.5</v>
      </c>
      <c r="E42" s="45">
        <v>13.81</v>
      </c>
      <c r="F42" s="98">
        <f t="shared" si="0"/>
        <v>6469.99</v>
      </c>
      <c r="G42" s="109">
        <v>117</v>
      </c>
      <c r="H42" s="47">
        <f t="shared" si="5"/>
        <v>4</v>
      </c>
      <c r="I42" s="132"/>
      <c r="J42" s="18"/>
      <c r="K42" s="18"/>
      <c r="L42" s="60"/>
      <c r="M42" s="144">
        <f t="shared" si="6"/>
        <v>0.035</v>
      </c>
      <c r="N42" s="119">
        <f t="shared" si="7"/>
        <v>25.741</v>
      </c>
      <c r="O42" s="87">
        <f t="shared" si="8"/>
        <v>243.351</v>
      </c>
      <c r="P42" s="102"/>
      <c r="Q42" s="52">
        <v>30.293</v>
      </c>
      <c r="R42" s="45">
        <v>726.31</v>
      </c>
      <c r="S42" s="56">
        <f t="shared" si="1"/>
        <v>22002.11</v>
      </c>
      <c r="T42" s="44">
        <f t="shared" si="9"/>
        <v>145.043</v>
      </c>
      <c r="U42" s="44">
        <v>114.75</v>
      </c>
      <c r="V42" s="45">
        <v>726.31</v>
      </c>
      <c r="W42" s="56">
        <f t="shared" si="10"/>
        <v>83344.07</v>
      </c>
      <c r="X42" s="44">
        <f t="shared" si="11"/>
        <v>114.75</v>
      </c>
      <c r="Y42" s="45">
        <v>726.31</v>
      </c>
      <c r="Z42" s="46">
        <f t="shared" si="12"/>
        <v>83344.07</v>
      </c>
      <c r="AA42" s="56">
        <f t="shared" si="13"/>
        <v>111816.15</v>
      </c>
      <c r="AB42" s="47">
        <f t="shared" si="14"/>
        <v>0</v>
      </c>
      <c r="AC42" s="57">
        <f t="shared" si="15"/>
        <v>8.908</v>
      </c>
      <c r="AD42" s="57">
        <f t="shared" si="16"/>
        <v>39.201</v>
      </c>
      <c r="AE42" s="56">
        <f t="shared" si="17"/>
        <v>28472.08</v>
      </c>
      <c r="AF42" s="74"/>
      <c r="AG42" s="65"/>
      <c r="AH42" s="66">
        <f t="shared" si="18"/>
        <v>3237.8</v>
      </c>
      <c r="AI42" s="78">
        <f t="shared" si="19"/>
        <v>114.75</v>
      </c>
      <c r="AJ42" s="85">
        <f t="shared" si="20"/>
        <v>114.75</v>
      </c>
      <c r="AK42" s="82">
        <f t="shared" si="21"/>
        <v>83344.07</v>
      </c>
      <c r="AL42" s="13"/>
      <c r="AM42" s="79">
        <f t="shared" si="28"/>
        <v>0</v>
      </c>
      <c r="AN42" s="13"/>
      <c r="AO42" s="55">
        <f t="shared" si="26"/>
        <v>0</v>
      </c>
      <c r="AP42" s="13">
        <f t="shared" si="3"/>
        <v>0</v>
      </c>
      <c r="AQ42" s="55">
        <f t="shared" si="27"/>
        <v>0</v>
      </c>
      <c r="AR42" s="85">
        <f t="shared" si="22"/>
        <v>39.201</v>
      </c>
      <c r="AS42" s="137">
        <f t="shared" si="23"/>
        <v>28472.08</v>
      </c>
      <c r="AT42" s="46">
        <f t="shared" si="24"/>
        <v>60.77</v>
      </c>
      <c r="AU42" s="1">
        <v>33</v>
      </c>
      <c r="AV42" s="2" t="s">
        <v>45</v>
      </c>
    </row>
    <row r="43" spans="1:48" ht="12.75">
      <c r="A43" s="1">
        <v>34</v>
      </c>
      <c r="B43" s="2" t="s">
        <v>46</v>
      </c>
      <c r="C43" s="35">
        <v>3306.9</v>
      </c>
      <c r="D43" s="13">
        <v>535.87</v>
      </c>
      <c r="E43" s="45">
        <v>13.81</v>
      </c>
      <c r="F43" s="98">
        <f t="shared" si="0"/>
        <v>7400.36</v>
      </c>
      <c r="G43" s="109">
        <v>152</v>
      </c>
      <c r="H43" s="47">
        <f t="shared" si="5"/>
        <v>3.53</v>
      </c>
      <c r="I43" s="132"/>
      <c r="J43" s="18"/>
      <c r="K43" s="18"/>
      <c r="L43" s="60"/>
      <c r="M43" s="144">
        <f t="shared" si="6"/>
        <v>0.031</v>
      </c>
      <c r="N43" s="119">
        <f t="shared" si="7"/>
        <v>22.555</v>
      </c>
      <c r="O43" s="87">
        <f t="shared" si="8"/>
        <v>213.53</v>
      </c>
      <c r="P43" s="102"/>
      <c r="Q43" s="52">
        <v>34.498</v>
      </c>
      <c r="R43" s="45">
        <v>726.31</v>
      </c>
      <c r="S43" s="56">
        <f t="shared" si="1"/>
        <v>25056.24</v>
      </c>
      <c r="T43" s="44">
        <f t="shared" si="9"/>
        <v>137.193</v>
      </c>
      <c r="U43" s="44">
        <v>102.695</v>
      </c>
      <c r="V43" s="45">
        <v>726.31</v>
      </c>
      <c r="W43" s="56">
        <f t="shared" si="10"/>
        <v>74588.41</v>
      </c>
      <c r="X43" s="44">
        <f t="shared" si="11"/>
        <v>102.096</v>
      </c>
      <c r="Y43" s="45">
        <v>726.31</v>
      </c>
      <c r="Z43" s="46">
        <f t="shared" si="12"/>
        <v>74153.35</v>
      </c>
      <c r="AA43" s="56">
        <f t="shared" si="13"/>
        <v>107045.02</v>
      </c>
      <c r="AB43" s="47">
        <f t="shared" si="14"/>
        <v>0</v>
      </c>
      <c r="AC43" s="57">
        <f t="shared" si="15"/>
        <v>10.189</v>
      </c>
      <c r="AD43" s="57">
        <f t="shared" si="16"/>
        <v>44.687</v>
      </c>
      <c r="AE43" s="56">
        <f t="shared" si="17"/>
        <v>32456.61</v>
      </c>
      <c r="AF43" s="74"/>
      <c r="AG43" s="65">
        <v>19.3</v>
      </c>
      <c r="AH43" s="66">
        <f t="shared" si="18"/>
        <v>3287.6</v>
      </c>
      <c r="AI43" s="78">
        <f t="shared" si="19"/>
        <v>102.695</v>
      </c>
      <c r="AJ43" s="85">
        <f t="shared" si="20"/>
        <v>103.298</v>
      </c>
      <c r="AK43" s="82">
        <f t="shared" si="21"/>
        <v>75026.37</v>
      </c>
      <c r="AL43" s="13"/>
      <c r="AM43" s="79">
        <f t="shared" si="28"/>
        <v>0</v>
      </c>
      <c r="AN43" s="13"/>
      <c r="AO43" s="55">
        <f t="shared" si="26"/>
        <v>0</v>
      </c>
      <c r="AP43" s="13">
        <f t="shared" si="3"/>
        <v>0</v>
      </c>
      <c r="AQ43" s="55">
        <f t="shared" si="27"/>
        <v>0</v>
      </c>
      <c r="AR43" s="85">
        <f t="shared" si="22"/>
        <v>44.687</v>
      </c>
      <c r="AS43" s="137">
        <f t="shared" si="23"/>
        <v>32456.61</v>
      </c>
      <c r="AT43" s="46">
        <f t="shared" si="24"/>
        <v>60.57</v>
      </c>
      <c r="AU43" s="1">
        <v>34</v>
      </c>
      <c r="AV43" s="2" t="s">
        <v>46</v>
      </c>
    </row>
    <row r="44" spans="1:48" ht="12.75">
      <c r="A44" s="1">
        <v>35</v>
      </c>
      <c r="B44" s="2" t="s">
        <v>47</v>
      </c>
      <c r="C44" s="35">
        <v>3324.8</v>
      </c>
      <c r="D44" s="13">
        <v>548.79</v>
      </c>
      <c r="E44" s="45">
        <v>13.81</v>
      </c>
      <c r="F44" s="98">
        <f t="shared" si="0"/>
        <v>7578.79</v>
      </c>
      <c r="G44" s="109">
        <v>138</v>
      </c>
      <c r="H44" s="47">
        <f t="shared" si="5"/>
        <v>3.98</v>
      </c>
      <c r="I44" s="132"/>
      <c r="J44" s="18"/>
      <c r="K44" s="18"/>
      <c r="L44" s="60"/>
      <c r="M44" s="144">
        <f t="shared" si="6"/>
        <v>0.03</v>
      </c>
      <c r="N44" s="119">
        <f t="shared" si="7"/>
        <v>21.442</v>
      </c>
      <c r="O44" s="87">
        <f t="shared" si="8"/>
        <v>240.661</v>
      </c>
      <c r="P44" s="102"/>
      <c r="Q44" s="52">
        <v>35.434</v>
      </c>
      <c r="R44" s="45">
        <v>726.31</v>
      </c>
      <c r="S44" s="56">
        <f t="shared" si="1"/>
        <v>25736.07</v>
      </c>
      <c r="T44" s="44">
        <f t="shared" si="9"/>
        <v>133.589</v>
      </c>
      <c r="U44" s="44">
        <v>98.155</v>
      </c>
      <c r="V44" s="45">
        <v>726.31</v>
      </c>
      <c r="W44" s="56">
        <f t="shared" si="10"/>
        <v>71290.96</v>
      </c>
      <c r="X44" s="44">
        <f t="shared" si="11"/>
        <v>97.591</v>
      </c>
      <c r="Y44" s="45">
        <v>726.31</v>
      </c>
      <c r="Z44" s="46">
        <f t="shared" si="12"/>
        <v>70881.32</v>
      </c>
      <c r="AA44" s="56">
        <f t="shared" si="13"/>
        <v>104606.07</v>
      </c>
      <c r="AB44" s="47">
        <f t="shared" si="14"/>
        <v>0</v>
      </c>
      <c r="AC44" s="57">
        <f t="shared" si="15"/>
        <v>10.435</v>
      </c>
      <c r="AD44" s="57">
        <f t="shared" si="16"/>
        <v>45.869</v>
      </c>
      <c r="AE44" s="56">
        <f t="shared" si="17"/>
        <v>33315.11</v>
      </c>
      <c r="AF44" s="74"/>
      <c r="AG44" s="65">
        <v>19.1</v>
      </c>
      <c r="AH44" s="66">
        <f t="shared" si="18"/>
        <v>3305.7</v>
      </c>
      <c r="AI44" s="78">
        <f t="shared" si="19"/>
        <v>98.155</v>
      </c>
      <c r="AJ44" s="85">
        <f t="shared" si="20"/>
        <v>98.722</v>
      </c>
      <c r="AK44" s="82">
        <f t="shared" si="21"/>
        <v>71702.78</v>
      </c>
      <c r="AL44" s="67">
        <v>0.1092</v>
      </c>
      <c r="AM44" s="79">
        <f t="shared" si="28"/>
        <v>79.31</v>
      </c>
      <c r="AN44" s="13">
        <v>1.82</v>
      </c>
      <c r="AO44" s="55">
        <f t="shared" si="26"/>
        <v>24.59</v>
      </c>
      <c r="AP44" s="13">
        <f t="shared" si="3"/>
        <v>1.929</v>
      </c>
      <c r="AQ44" s="55">
        <f t="shared" si="27"/>
        <v>103.9</v>
      </c>
      <c r="AR44" s="85">
        <f t="shared" si="22"/>
        <v>45.726</v>
      </c>
      <c r="AS44" s="137">
        <f t="shared" si="23"/>
        <v>33211.21</v>
      </c>
      <c r="AT44" s="46">
        <f t="shared" si="24"/>
        <v>60.52</v>
      </c>
      <c r="AU44" s="1">
        <v>35</v>
      </c>
      <c r="AV44" s="2" t="s">
        <v>47</v>
      </c>
    </row>
    <row r="45" spans="1:48" ht="12.75">
      <c r="A45" s="1">
        <v>36</v>
      </c>
      <c r="B45" s="2" t="s">
        <v>48</v>
      </c>
      <c r="C45" s="35">
        <v>2706.2</v>
      </c>
      <c r="D45" s="13">
        <v>259.37</v>
      </c>
      <c r="E45" s="45">
        <v>13.81</v>
      </c>
      <c r="F45" s="98">
        <f t="shared" si="0"/>
        <v>3581.9</v>
      </c>
      <c r="G45" s="109">
        <v>111</v>
      </c>
      <c r="H45" s="47">
        <f t="shared" si="5"/>
        <v>2.34</v>
      </c>
      <c r="I45" s="132"/>
      <c r="J45" s="18"/>
      <c r="K45" s="18"/>
      <c r="L45" s="60"/>
      <c r="M45" s="144">
        <f t="shared" si="6"/>
        <v>0.029</v>
      </c>
      <c r="N45" s="119">
        <f t="shared" si="7"/>
        <v>20.95</v>
      </c>
      <c r="O45" s="87">
        <f t="shared" si="8"/>
        <v>141.709</v>
      </c>
      <c r="P45" s="102"/>
      <c r="Q45" s="52">
        <v>16.725</v>
      </c>
      <c r="R45" s="45">
        <v>726.31</v>
      </c>
      <c r="S45" s="56">
        <f t="shared" si="1"/>
        <v>12147.53</v>
      </c>
      <c r="T45" s="44">
        <f t="shared" si="9"/>
        <v>94.785</v>
      </c>
      <c r="U45" s="44">
        <v>78.06</v>
      </c>
      <c r="V45" s="45">
        <v>726.31</v>
      </c>
      <c r="W45" s="56">
        <f t="shared" si="10"/>
        <v>56695.76</v>
      </c>
      <c r="X45" s="44">
        <f t="shared" si="11"/>
        <v>78.06</v>
      </c>
      <c r="Y45" s="45">
        <v>726.31</v>
      </c>
      <c r="Z45" s="46">
        <f t="shared" si="12"/>
        <v>56695.76</v>
      </c>
      <c r="AA45" s="56">
        <f t="shared" si="13"/>
        <v>72425.46</v>
      </c>
      <c r="AB45" s="47">
        <f t="shared" si="14"/>
        <v>0</v>
      </c>
      <c r="AC45" s="57">
        <f t="shared" si="15"/>
        <v>4.932</v>
      </c>
      <c r="AD45" s="57">
        <f t="shared" si="16"/>
        <v>21.657</v>
      </c>
      <c r="AE45" s="56">
        <f t="shared" si="17"/>
        <v>15729.7</v>
      </c>
      <c r="AF45" s="74"/>
      <c r="AG45" s="65"/>
      <c r="AH45" s="66">
        <f t="shared" si="18"/>
        <v>2706.2</v>
      </c>
      <c r="AI45" s="78">
        <f t="shared" si="19"/>
        <v>78.06</v>
      </c>
      <c r="AJ45" s="85">
        <f t="shared" si="20"/>
        <v>78.06</v>
      </c>
      <c r="AK45" s="82">
        <f t="shared" si="21"/>
        <v>56695.76</v>
      </c>
      <c r="AL45" s="13"/>
      <c r="AM45" s="79">
        <f t="shared" si="28"/>
        <v>0</v>
      </c>
      <c r="AN45" s="13"/>
      <c r="AO45" s="55">
        <f t="shared" si="26"/>
        <v>0</v>
      </c>
      <c r="AP45" s="13">
        <f t="shared" si="3"/>
        <v>0</v>
      </c>
      <c r="AQ45" s="55">
        <f t="shared" si="27"/>
        <v>0</v>
      </c>
      <c r="AR45" s="85">
        <f t="shared" si="22"/>
        <v>21.657</v>
      </c>
      <c r="AS45" s="137">
        <f t="shared" si="23"/>
        <v>15729.7</v>
      </c>
      <c r="AT45" s="46">
        <f t="shared" si="24"/>
        <v>60.65</v>
      </c>
      <c r="AU45" s="1">
        <v>36</v>
      </c>
      <c r="AV45" s="2" t="s">
        <v>48</v>
      </c>
    </row>
    <row r="46" spans="1:48" ht="12.75">
      <c r="A46" s="1">
        <v>37</v>
      </c>
      <c r="B46" s="2" t="s">
        <v>49</v>
      </c>
      <c r="C46" s="35">
        <v>2773.8</v>
      </c>
      <c r="D46" s="13">
        <v>314.29</v>
      </c>
      <c r="E46" s="45">
        <v>13.81</v>
      </c>
      <c r="F46" s="98">
        <f t="shared" si="0"/>
        <v>4340.34</v>
      </c>
      <c r="G46" s="109">
        <v>124</v>
      </c>
      <c r="H46" s="47">
        <f t="shared" si="5"/>
        <v>2.53</v>
      </c>
      <c r="I46" s="132"/>
      <c r="J46" s="18"/>
      <c r="K46" s="18"/>
      <c r="L46" s="60"/>
      <c r="M46" s="144">
        <f t="shared" si="6"/>
        <v>0.026</v>
      </c>
      <c r="N46" s="119">
        <f t="shared" si="7"/>
        <v>19.092</v>
      </c>
      <c r="O46" s="87">
        <f t="shared" si="8"/>
        <v>154.581</v>
      </c>
      <c r="P46" s="102"/>
      <c r="Q46" s="52">
        <v>20.415</v>
      </c>
      <c r="R46" s="45">
        <v>726.31</v>
      </c>
      <c r="S46" s="56">
        <f t="shared" si="1"/>
        <v>14827.62</v>
      </c>
      <c r="T46" s="44">
        <f t="shared" si="9"/>
        <v>93.327</v>
      </c>
      <c r="U46" s="44">
        <v>72.912</v>
      </c>
      <c r="V46" s="45">
        <v>726.31</v>
      </c>
      <c r="W46" s="56">
        <f t="shared" si="10"/>
        <v>52956.71</v>
      </c>
      <c r="X46" s="44">
        <f t="shared" si="11"/>
        <v>72.912</v>
      </c>
      <c r="Y46" s="45">
        <v>726.31</v>
      </c>
      <c r="Z46" s="46">
        <f t="shared" si="12"/>
        <v>52956.71</v>
      </c>
      <c r="AA46" s="56">
        <f t="shared" si="13"/>
        <v>72124.76</v>
      </c>
      <c r="AB46" s="47">
        <f t="shared" si="14"/>
        <v>0</v>
      </c>
      <c r="AC46" s="57">
        <f t="shared" si="15"/>
        <v>5.976</v>
      </c>
      <c r="AD46" s="57">
        <f t="shared" si="16"/>
        <v>26.391</v>
      </c>
      <c r="AE46" s="56">
        <f t="shared" si="17"/>
        <v>19168.05</v>
      </c>
      <c r="AF46" s="74"/>
      <c r="AG46" s="65"/>
      <c r="AH46" s="66">
        <f t="shared" si="18"/>
        <v>2773.8</v>
      </c>
      <c r="AI46" s="78">
        <f t="shared" si="19"/>
        <v>72.912</v>
      </c>
      <c r="AJ46" s="85">
        <f t="shared" si="20"/>
        <v>72.912</v>
      </c>
      <c r="AK46" s="82">
        <f t="shared" si="21"/>
        <v>52956.71</v>
      </c>
      <c r="AL46" s="13"/>
      <c r="AM46" s="79">
        <f t="shared" si="28"/>
        <v>0</v>
      </c>
      <c r="AN46" s="13"/>
      <c r="AO46" s="55">
        <f t="shared" si="26"/>
        <v>0</v>
      </c>
      <c r="AP46" s="13">
        <f t="shared" si="3"/>
        <v>0</v>
      </c>
      <c r="AQ46" s="55">
        <f t="shared" si="27"/>
        <v>0</v>
      </c>
      <c r="AR46" s="85">
        <f t="shared" si="22"/>
        <v>26.391</v>
      </c>
      <c r="AS46" s="137">
        <f t="shared" si="23"/>
        <v>19168.05</v>
      </c>
      <c r="AT46" s="46">
        <f t="shared" si="24"/>
        <v>60.99</v>
      </c>
      <c r="AU46" s="1">
        <v>37</v>
      </c>
      <c r="AV46" s="2" t="s">
        <v>49</v>
      </c>
    </row>
    <row r="47" spans="1:48" ht="12.75">
      <c r="A47" s="1">
        <v>38</v>
      </c>
      <c r="B47" s="151" t="s">
        <v>50</v>
      </c>
      <c r="C47" s="35">
        <v>3191.3</v>
      </c>
      <c r="D47" s="13">
        <v>311.7</v>
      </c>
      <c r="E47" s="45">
        <v>13.81</v>
      </c>
      <c r="F47" s="98">
        <f t="shared" si="0"/>
        <v>4304.58</v>
      </c>
      <c r="G47" s="109">
        <v>135</v>
      </c>
      <c r="H47" s="47">
        <f t="shared" si="5"/>
        <v>2.31</v>
      </c>
      <c r="I47" s="132"/>
      <c r="J47" s="18"/>
      <c r="K47" s="18"/>
      <c r="L47" s="60"/>
      <c r="M47" s="144">
        <f t="shared" si="6"/>
        <v>0.033</v>
      </c>
      <c r="N47" s="119">
        <f t="shared" si="7"/>
        <v>23.763</v>
      </c>
      <c r="O47" s="87">
        <f t="shared" si="8"/>
        <v>150.652</v>
      </c>
      <c r="P47" s="102"/>
      <c r="Q47" s="52">
        <v>22.182</v>
      </c>
      <c r="R47" s="45">
        <v>726.31</v>
      </c>
      <c r="S47" s="56">
        <f t="shared" si="1"/>
        <v>16111.01</v>
      </c>
      <c r="T47" s="44">
        <f t="shared" si="9"/>
        <v>126.591</v>
      </c>
      <c r="U47" s="44">
        <v>104.409</v>
      </c>
      <c r="V47" s="45">
        <v>726.31</v>
      </c>
      <c r="W47" s="56">
        <f t="shared" si="10"/>
        <v>75833.3</v>
      </c>
      <c r="X47" s="44">
        <f t="shared" si="11"/>
        <v>99.688</v>
      </c>
      <c r="Y47" s="45">
        <v>726.31</v>
      </c>
      <c r="Z47" s="46">
        <f t="shared" si="12"/>
        <v>72404.39</v>
      </c>
      <c r="AA47" s="56">
        <f t="shared" si="13"/>
        <v>96249.15</v>
      </c>
      <c r="AB47" s="47">
        <f t="shared" si="14"/>
        <v>0</v>
      </c>
      <c r="AC47" s="57">
        <f t="shared" si="15"/>
        <v>5.927</v>
      </c>
      <c r="AD47" s="57">
        <f t="shared" si="16"/>
        <v>28.109</v>
      </c>
      <c r="AE47" s="56">
        <f t="shared" si="17"/>
        <v>20415.85</v>
      </c>
      <c r="AF47" s="74"/>
      <c r="AG47" s="65">
        <v>144.3</v>
      </c>
      <c r="AH47" s="66">
        <f t="shared" si="18"/>
        <v>3047</v>
      </c>
      <c r="AI47" s="78">
        <f t="shared" si="19"/>
        <v>104.409</v>
      </c>
      <c r="AJ47" s="85">
        <f t="shared" si="20"/>
        <v>109.354</v>
      </c>
      <c r="AK47" s="82">
        <f t="shared" si="21"/>
        <v>79424.9</v>
      </c>
      <c r="AL47" s="13">
        <v>0.09</v>
      </c>
      <c r="AM47" s="79">
        <f t="shared" si="28"/>
        <v>65.37</v>
      </c>
      <c r="AN47" s="13">
        <v>0.924</v>
      </c>
      <c r="AO47" s="55">
        <f t="shared" si="26"/>
        <v>12.48</v>
      </c>
      <c r="AP47" s="13">
        <f t="shared" si="3"/>
        <v>1.014</v>
      </c>
      <c r="AQ47" s="55">
        <f t="shared" si="27"/>
        <v>77.85</v>
      </c>
      <c r="AR47" s="85">
        <f t="shared" si="22"/>
        <v>28.002</v>
      </c>
      <c r="AS47" s="137">
        <f t="shared" si="23"/>
        <v>20338</v>
      </c>
      <c r="AT47" s="46">
        <f t="shared" si="24"/>
        <v>65.25</v>
      </c>
      <c r="AU47" s="1">
        <v>38</v>
      </c>
      <c r="AV47" s="149" t="s">
        <v>50</v>
      </c>
    </row>
    <row r="48" spans="1:48" ht="12.75">
      <c r="A48" s="3">
        <v>39</v>
      </c>
      <c r="B48" s="156" t="s">
        <v>51</v>
      </c>
      <c r="C48" s="35">
        <v>3181.6</v>
      </c>
      <c r="D48" s="13">
        <v>541.8</v>
      </c>
      <c r="E48" s="45">
        <v>13.81</v>
      </c>
      <c r="F48" s="98">
        <f t="shared" si="0"/>
        <v>7482.26</v>
      </c>
      <c r="G48" s="109">
        <v>129</v>
      </c>
      <c r="H48" s="47">
        <f t="shared" si="5"/>
        <v>4.2</v>
      </c>
      <c r="I48" s="132"/>
      <c r="J48" s="18"/>
      <c r="K48" s="18"/>
      <c r="L48" s="60"/>
      <c r="M48" s="144">
        <f t="shared" si="6"/>
        <v>0.033</v>
      </c>
      <c r="N48" s="119">
        <f t="shared" si="7"/>
        <v>23.851</v>
      </c>
      <c r="O48" s="87">
        <f t="shared" si="8"/>
        <v>217.306</v>
      </c>
      <c r="P48" s="102"/>
      <c r="Q48" s="52">
        <v>28.38</v>
      </c>
      <c r="R48" s="45">
        <v>726.31</v>
      </c>
      <c r="S48" s="56">
        <f t="shared" si="1"/>
        <v>20612.68</v>
      </c>
      <c r="T48" s="44">
        <f t="shared" si="9"/>
        <v>132.858</v>
      </c>
      <c r="U48" s="44">
        <v>104.478</v>
      </c>
      <c r="V48" s="45">
        <v>726.31</v>
      </c>
      <c r="W48" s="56">
        <f t="shared" si="10"/>
        <v>75883.42</v>
      </c>
      <c r="X48" s="44">
        <f t="shared" si="11"/>
        <v>99.785</v>
      </c>
      <c r="Y48" s="45">
        <v>726.31</v>
      </c>
      <c r="Z48" s="46">
        <f t="shared" si="12"/>
        <v>72474.84</v>
      </c>
      <c r="AA48" s="56">
        <f t="shared" si="13"/>
        <v>103978.54</v>
      </c>
      <c r="AB48" s="47">
        <f t="shared" si="14"/>
        <v>0</v>
      </c>
      <c r="AC48" s="57">
        <f t="shared" si="15"/>
        <v>10.302</v>
      </c>
      <c r="AD48" s="57">
        <f t="shared" si="16"/>
        <v>38.682</v>
      </c>
      <c r="AE48" s="56">
        <f t="shared" si="17"/>
        <v>28095.12</v>
      </c>
      <c r="AF48" s="74"/>
      <c r="AG48" s="65">
        <v>142.9</v>
      </c>
      <c r="AH48" s="66">
        <f t="shared" si="18"/>
        <v>3038.7</v>
      </c>
      <c r="AI48" s="78">
        <f t="shared" si="19"/>
        <v>104.478</v>
      </c>
      <c r="AJ48" s="85">
        <f t="shared" si="20"/>
        <v>109.391</v>
      </c>
      <c r="AK48" s="82">
        <f t="shared" si="21"/>
        <v>79451.78</v>
      </c>
      <c r="AL48" s="13">
        <v>0.066</v>
      </c>
      <c r="AM48" s="79">
        <f t="shared" si="28"/>
        <v>47.94</v>
      </c>
      <c r="AN48" s="13">
        <v>1.092</v>
      </c>
      <c r="AO48" s="55">
        <f t="shared" si="26"/>
        <v>14.75</v>
      </c>
      <c r="AP48" s="13">
        <f t="shared" si="3"/>
        <v>1.158</v>
      </c>
      <c r="AQ48" s="55">
        <f t="shared" si="27"/>
        <v>62.69</v>
      </c>
      <c r="AR48" s="85">
        <f t="shared" si="22"/>
        <v>38.596</v>
      </c>
      <c r="AS48" s="137">
        <f t="shared" si="23"/>
        <v>28032.43</v>
      </c>
      <c r="AT48" s="46">
        <f t="shared" si="24"/>
        <v>51.74</v>
      </c>
      <c r="AU48" s="3">
        <v>39</v>
      </c>
      <c r="AV48" s="4" t="s">
        <v>51</v>
      </c>
    </row>
    <row r="49" spans="1:48" ht="12.75">
      <c r="A49" s="3">
        <v>40</v>
      </c>
      <c r="B49" s="2" t="s">
        <v>52</v>
      </c>
      <c r="C49" s="35">
        <v>2760.3</v>
      </c>
      <c r="D49" s="13">
        <v>349.53</v>
      </c>
      <c r="E49" s="45">
        <v>13.81</v>
      </c>
      <c r="F49" s="98">
        <f t="shared" si="0"/>
        <v>4827.01</v>
      </c>
      <c r="G49" s="109">
        <v>125</v>
      </c>
      <c r="H49" s="47">
        <f t="shared" si="5"/>
        <v>2.8</v>
      </c>
      <c r="I49" s="132"/>
      <c r="J49" s="18"/>
      <c r="K49" s="18"/>
      <c r="L49" s="60"/>
      <c r="M49" s="144">
        <f t="shared" si="6"/>
        <v>0.03</v>
      </c>
      <c r="N49" s="119">
        <f t="shared" si="7"/>
        <v>21.79</v>
      </c>
      <c r="O49" s="87">
        <f t="shared" si="8"/>
        <v>164.461</v>
      </c>
      <c r="P49" s="102"/>
      <c r="Q49" s="52">
        <v>21.873</v>
      </c>
      <c r="R49" s="45">
        <v>726.31</v>
      </c>
      <c r="S49" s="56">
        <f t="shared" si="1"/>
        <v>15886.58</v>
      </c>
      <c r="T49" s="44">
        <f t="shared" si="9"/>
        <v>104.684</v>
      </c>
      <c r="U49" s="44">
        <v>82.811</v>
      </c>
      <c r="V49" s="45">
        <v>726.31</v>
      </c>
      <c r="W49" s="56">
        <f t="shared" si="10"/>
        <v>60146.46</v>
      </c>
      <c r="X49" s="44">
        <f t="shared" si="11"/>
        <v>75.344</v>
      </c>
      <c r="Y49" s="45">
        <v>726.31</v>
      </c>
      <c r="Z49" s="46">
        <f t="shared" si="12"/>
        <v>54723.1</v>
      </c>
      <c r="AA49" s="56">
        <f t="shared" si="13"/>
        <v>80860.09</v>
      </c>
      <c r="AB49" s="47">
        <f t="shared" si="14"/>
        <v>0</v>
      </c>
      <c r="AC49" s="57">
        <f t="shared" si="15"/>
        <v>6.646</v>
      </c>
      <c r="AD49" s="57">
        <f t="shared" si="16"/>
        <v>28.519</v>
      </c>
      <c r="AE49" s="56">
        <f t="shared" si="17"/>
        <v>20713.63</v>
      </c>
      <c r="AF49" s="74"/>
      <c r="AG49" s="65">
        <v>248.9</v>
      </c>
      <c r="AH49" s="66">
        <f t="shared" si="18"/>
        <v>2511.4</v>
      </c>
      <c r="AI49" s="78">
        <f t="shared" si="19"/>
        <v>82.811</v>
      </c>
      <c r="AJ49" s="85">
        <f t="shared" si="20"/>
        <v>91.018</v>
      </c>
      <c r="AK49" s="82">
        <f t="shared" si="21"/>
        <v>66107.28</v>
      </c>
      <c r="AL49" s="13">
        <v>0.164</v>
      </c>
      <c r="AM49" s="79">
        <f t="shared" si="28"/>
        <v>119.11</v>
      </c>
      <c r="AN49" s="13">
        <v>2.73</v>
      </c>
      <c r="AO49" s="55">
        <f t="shared" si="26"/>
        <v>36.88</v>
      </c>
      <c r="AP49" s="13">
        <f t="shared" si="3"/>
        <v>2.894</v>
      </c>
      <c r="AQ49" s="55">
        <f t="shared" si="27"/>
        <v>155.99</v>
      </c>
      <c r="AR49" s="85">
        <f t="shared" si="22"/>
        <v>28.304</v>
      </c>
      <c r="AS49" s="137">
        <f t="shared" si="23"/>
        <v>20557.64</v>
      </c>
      <c r="AT49" s="46">
        <f t="shared" si="24"/>
        <v>58.82</v>
      </c>
      <c r="AU49" s="3">
        <v>40</v>
      </c>
      <c r="AV49" s="2" t="s">
        <v>52</v>
      </c>
    </row>
    <row r="50" spans="1:48" ht="12.75">
      <c r="A50" s="1">
        <v>41</v>
      </c>
      <c r="B50" s="2" t="s">
        <v>53</v>
      </c>
      <c r="C50" s="36">
        <v>3457.5</v>
      </c>
      <c r="D50" s="14">
        <v>403.6</v>
      </c>
      <c r="E50" s="45">
        <v>13.81</v>
      </c>
      <c r="F50" s="98">
        <f t="shared" si="0"/>
        <v>5573.72</v>
      </c>
      <c r="G50" s="111">
        <v>148</v>
      </c>
      <c r="H50" s="47">
        <f t="shared" si="5"/>
        <v>2.73</v>
      </c>
      <c r="I50" s="132"/>
      <c r="J50" s="18"/>
      <c r="K50" s="18"/>
      <c r="L50" s="60"/>
      <c r="M50" s="144">
        <f t="shared" si="6"/>
        <v>0.031</v>
      </c>
      <c r="N50" s="119">
        <f t="shared" si="7"/>
        <v>22.658</v>
      </c>
      <c r="O50" s="87">
        <f t="shared" si="8"/>
        <v>161.964</v>
      </c>
      <c r="P50" s="102"/>
      <c r="Q50" s="52">
        <v>25.38</v>
      </c>
      <c r="R50" s="45">
        <v>726.31</v>
      </c>
      <c r="S50" s="56">
        <f t="shared" si="1"/>
        <v>18433.75</v>
      </c>
      <c r="T50" s="44">
        <f t="shared" si="9"/>
        <v>133.24</v>
      </c>
      <c r="U50" s="44">
        <v>107.86</v>
      </c>
      <c r="V50" s="45">
        <v>726.31</v>
      </c>
      <c r="W50" s="56">
        <f t="shared" si="10"/>
        <v>78339.8</v>
      </c>
      <c r="X50" s="44">
        <f t="shared" si="11"/>
        <v>106.066</v>
      </c>
      <c r="Y50" s="45">
        <v>726.31</v>
      </c>
      <c r="Z50" s="46">
        <f t="shared" si="12"/>
        <v>77036.8</v>
      </c>
      <c r="AA50" s="56">
        <f t="shared" si="13"/>
        <v>102347.25</v>
      </c>
      <c r="AB50" s="47">
        <f t="shared" si="14"/>
        <v>0</v>
      </c>
      <c r="AC50" s="57">
        <f t="shared" si="15"/>
        <v>7.674</v>
      </c>
      <c r="AD50" s="57">
        <f t="shared" si="16"/>
        <v>33.054</v>
      </c>
      <c r="AE50" s="56">
        <f t="shared" si="17"/>
        <v>24007.45</v>
      </c>
      <c r="AF50" s="74"/>
      <c r="AG50" s="65">
        <v>57.5</v>
      </c>
      <c r="AH50" s="66">
        <f t="shared" si="18"/>
        <v>3400</v>
      </c>
      <c r="AI50" s="78">
        <f t="shared" si="19"/>
        <v>107.86</v>
      </c>
      <c r="AJ50" s="85">
        <f t="shared" si="20"/>
        <v>109.684</v>
      </c>
      <c r="AK50" s="82">
        <f t="shared" si="21"/>
        <v>79664.59</v>
      </c>
      <c r="AL50" s="68">
        <v>0.03864</v>
      </c>
      <c r="AM50" s="79">
        <f t="shared" si="28"/>
        <v>28.06</v>
      </c>
      <c r="AN50" s="13">
        <v>0.644</v>
      </c>
      <c r="AO50" s="55">
        <f t="shared" si="26"/>
        <v>8.7</v>
      </c>
      <c r="AP50" s="13">
        <f>AN50+AL50</f>
        <v>0.683</v>
      </c>
      <c r="AQ50" s="55">
        <f t="shared" si="27"/>
        <v>36.76</v>
      </c>
      <c r="AR50" s="85">
        <f t="shared" si="22"/>
        <v>33.003</v>
      </c>
      <c r="AS50" s="137">
        <f t="shared" si="23"/>
        <v>23970.69</v>
      </c>
      <c r="AT50" s="46">
        <f t="shared" si="24"/>
        <v>59.39</v>
      </c>
      <c r="AU50" s="1">
        <v>41</v>
      </c>
      <c r="AV50" s="2" t="s">
        <v>53</v>
      </c>
    </row>
    <row r="51" spans="1:48" ht="12.75">
      <c r="A51" s="1">
        <v>42</v>
      </c>
      <c r="B51" s="2" t="s">
        <v>54</v>
      </c>
      <c r="C51" s="36">
        <v>3899</v>
      </c>
      <c r="D51" s="14">
        <v>427.29</v>
      </c>
      <c r="E51" s="45">
        <v>13.81</v>
      </c>
      <c r="F51" s="98">
        <f t="shared" si="0"/>
        <v>5900.87</v>
      </c>
      <c r="G51" s="111">
        <v>116</v>
      </c>
      <c r="H51" s="47">
        <f t="shared" si="5"/>
        <v>3.68</v>
      </c>
      <c r="I51" s="132"/>
      <c r="J51" s="18"/>
      <c r="K51" s="18"/>
      <c r="L51" s="60"/>
      <c r="M51" s="144">
        <f t="shared" si="6"/>
        <v>0.026</v>
      </c>
      <c r="N51" s="119">
        <f t="shared" si="7"/>
        <v>19.129</v>
      </c>
      <c r="O51" s="87">
        <f t="shared" si="8"/>
        <v>240.064</v>
      </c>
      <c r="P51" s="102"/>
      <c r="Q51" s="52">
        <v>30.217</v>
      </c>
      <c r="R51" s="45">
        <v>726.31</v>
      </c>
      <c r="S51" s="56">
        <f t="shared" si="1"/>
        <v>21946.91</v>
      </c>
      <c r="T51" s="44">
        <f t="shared" si="9"/>
        <v>132.906</v>
      </c>
      <c r="U51" s="44">
        <v>102.689</v>
      </c>
      <c r="V51" s="45">
        <v>726.31</v>
      </c>
      <c r="W51" s="56">
        <f t="shared" si="10"/>
        <v>74584.05</v>
      </c>
      <c r="X51" s="44">
        <f t="shared" si="11"/>
        <v>102.689</v>
      </c>
      <c r="Y51" s="45">
        <v>726.31</v>
      </c>
      <c r="Z51" s="46">
        <f t="shared" si="12"/>
        <v>74584.05</v>
      </c>
      <c r="AA51" s="56">
        <f t="shared" si="13"/>
        <v>102431.5</v>
      </c>
      <c r="AB51" s="47">
        <f t="shared" si="14"/>
        <v>0</v>
      </c>
      <c r="AC51" s="57">
        <f t="shared" si="15"/>
        <v>8.124</v>
      </c>
      <c r="AD51" s="57">
        <f t="shared" si="16"/>
        <v>38.341</v>
      </c>
      <c r="AE51" s="56">
        <f t="shared" si="17"/>
        <v>27847.45</v>
      </c>
      <c r="AF51" s="74"/>
      <c r="AG51" s="65"/>
      <c r="AH51" s="66">
        <f t="shared" si="18"/>
        <v>3899</v>
      </c>
      <c r="AI51" s="78">
        <f t="shared" si="19"/>
        <v>102.689</v>
      </c>
      <c r="AJ51" s="85">
        <f t="shared" si="20"/>
        <v>102.689</v>
      </c>
      <c r="AK51" s="82">
        <f t="shared" si="21"/>
        <v>74584.05</v>
      </c>
      <c r="AL51" s="13"/>
      <c r="AM51" s="79">
        <f t="shared" si="28"/>
        <v>0</v>
      </c>
      <c r="AN51" s="13"/>
      <c r="AO51" s="55">
        <f t="shared" si="26"/>
        <v>0</v>
      </c>
      <c r="AP51" s="1"/>
      <c r="AQ51" s="55">
        <f t="shared" si="27"/>
        <v>0</v>
      </c>
      <c r="AR51" s="85">
        <f t="shared" si="22"/>
        <v>38.341</v>
      </c>
      <c r="AS51" s="137">
        <f t="shared" si="23"/>
        <v>27847.45</v>
      </c>
      <c r="AT51" s="46">
        <f t="shared" si="24"/>
        <v>65.17</v>
      </c>
      <c r="AU51" s="1">
        <v>42</v>
      </c>
      <c r="AV51" s="2" t="s">
        <v>54</v>
      </c>
    </row>
    <row r="52" spans="1:48" ht="12.75">
      <c r="A52" s="1">
        <v>43</v>
      </c>
      <c r="B52" s="2" t="s">
        <v>55</v>
      </c>
      <c r="C52" s="35">
        <v>3870.1</v>
      </c>
      <c r="D52" s="13">
        <v>534.33</v>
      </c>
      <c r="E52" s="45">
        <v>13.81</v>
      </c>
      <c r="F52" s="98">
        <f t="shared" si="0"/>
        <v>7379.1</v>
      </c>
      <c r="G52" s="109">
        <v>137</v>
      </c>
      <c r="H52" s="47">
        <f t="shared" si="5"/>
        <v>3.9</v>
      </c>
      <c r="I52" s="132"/>
      <c r="J52" s="18"/>
      <c r="K52" s="18"/>
      <c r="L52" s="60"/>
      <c r="M52" s="144">
        <f t="shared" si="6"/>
        <v>0.029</v>
      </c>
      <c r="N52" s="119">
        <f t="shared" si="7"/>
        <v>21.366</v>
      </c>
      <c r="O52" s="87">
        <f t="shared" si="8"/>
        <v>233.029</v>
      </c>
      <c r="P52" s="102"/>
      <c r="Q52" s="52">
        <v>33.795</v>
      </c>
      <c r="R52" s="45">
        <v>726.31</v>
      </c>
      <c r="S52" s="56">
        <f t="shared" si="1"/>
        <v>24545.65</v>
      </c>
      <c r="T52" s="44">
        <f t="shared" si="9"/>
        <v>147.641</v>
      </c>
      <c r="U52" s="44">
        <v>113.846</v>
      </c>
      <c r="V52" s="45">
        <v>726.31</v>
      </c>
      <c r="W52" s="56">
        <f t="shared" si="10"/>
        <v>82687.49</v>
      </c>
      <c r="X52" s="44">
        <f t="shared" si="11"/>
        <v>113.846</v>
      </c>
      <c r="Y52" s="45">
        <v>726.31</v>
      </c>
      <c r="Z52" s="46">
        <f t="shared" si="12"/>
        <v>82687.49</v>
      </c>
      <c r="AA52" s="56">
        <f t="shared" si="13"/>
        <v>114612.45</v>
      </c>
      <c r="AB52" s="47">
        <f t="shared" si="14"/>
        <v>0</v>
      </c>
      <c r="AC52" s="57">
        <f t="shared" si="15"/>
        <v>10.16</v>
      </c>
      <c r="AD52" s="57">
        <f t="shared" si="16"/>
        <v>43.955</v>
      </c>
      <c r="AE52" s="56">
        <f t="shared" si="17"/>
        <v>31924.96</v>
      </c>
      <c r="AF52" s="74"/>
      <c r="AG52" s="65"/>
      <c r="AH52" s="66">
        <f t="shared" si="18"/>
        <v>3870.1</v>
      </c>
      <c r="AI52" s="78">
        <f t="shared" si="19"/>
        <v>113.846</v>
      </c>
      <c r="AJ52" s="85">
        <f t="shared" si="20"/>
        <v>113.846</v>
      </c>
      <c r="AK52" s="82">
        <f t="shared" si="21"/>
        <v>82687.49</v>
      </c>
      <c r="AL52" s="13"/>
      <c r="AM52" s="79">
        <f t="shared" si="28"/>
        <v>0</v>
      </c>
      <c r="AN52" s="13"/>
      <c r="AO52" s="55">
        <f t="shared" si="26"/>
        <v>0</v>
      </c>
      <c r="AP52" s="1"/>
      <c r="AQ52" s="55">
        <f t="shared" si="27"/>
        <v>0</v>
      </c>
      <c r="AR52" s="85">
        <f t="shared" si="22"/>
        <v>43.955</v>
      </c>
      <c r="AS52" s="137">
        <f t="shared" si="23"/>
        <v>31924.96</v>
      </c>
      <c r="AT52" s="46">
        <f t="shared" si="24"/>
        <v>59.75</v>
      </c>
      <c r="AU52" s="1">
        <v>43</v>
      </c>
      <c r="AV52" s="2" t="s">
        <v>55</v>
      </c>
    </row>
    <row r="53" spans="1:48" ht="12.75">
      <c r="A53" s="1">
        <v>44</v>
      </c>
      <c r="B53" s="2" t="s">
        <v>56</v>
      </c>
      <c r="C53" s="35">
        <v>6496.8</v>
      </c>
      <c r="D53" s="13">
        <v>623.9</v>
      </c>
      <c r="E53" s="45">
        <v>13.81</v>
      </c>
      <c r="F53" s="98">
        <f t="shared" si="0"/>
        <v>8616.06</v>
      </c>
      <c r="G53" s="109">
        <v>246</v>
      </c>
      <c r="H53" s="47">
        <f t="shared" si="5"/>
        <v>2.54</v>
      </c>
      <c r="I53" s="132"/>
      <c r="J53" s="18"/>
      <c r="K53" s="18"/>
      <c r="L53" s="60"/>
      <c r="M53" s="144">
        <f t="shared" si="6"/>
        <v>0.029</v>
      </c>
      <c r="N53" s="119">
        <f t="shared" si="7"/>
        <v>20.838</v>
      </c>
      <c r="O53" s="87">
        <f t="shared" si="8"/>
        <v>150.535</v>
      </c>
      <c r="P53" s="102"/>
      <c r="Q53" s="52">
        <v>39.123</v>
      </c>
      <c r="R53" s="45">
        <v>726.31</v>
      </c>
      <c r="S53" s="56">
        <f t="shared" si="1"/>
        <v>28415.43</v>
      </c>
      <c r="T53" s="44">
        <f t="shared" si="9"/>
        <v>225.514</v>
      </c>
      <c r="U53" s="44">
        <v>186.391</v>
      </c>
      <c r="V53" s="45">
        <v>726.31</v>
      </c>
      <c r="W53" s="56">
        <f t="shared" si="10"/>
        <v>135377.65</v>
      </c>
      <c r="X53" s="44">
        <f t="shared" si="11"/>
        <v>186.391</v>
      </c>
      <c r="Y53" s="45">
        <v>726.31</v>
      </c>
      <c r="Z53" s="46">
        <f t="shared" si="12"/>
        <v>135377.65</v>
      </c>
      <c r="AA53" s="56">
        <f t="shared" si="13"/>
        <v>172409.29</v>
      </c>
      <c r="AB53" s="47">
        <f t="shared" si="14"/>
        <v>0</v>
      </c>
      <c r="AC53" s="57">
        <f t="shared" si="15"/>
        <v>11.863</v>
      </c>
      <c r="AD53" s="57">
        <f t="shared" si="16"/>
        <v>50.986</v>
      </c>
      <c r="AE53" s="56">
        <f t="shared" si="17"/>
        <v>37031.64</v>
      </c>
      <c r="AF53" s="74"/>
      <c r="AG53" s="65"/>
      <c r="AH53" s="66">
        <f t="shared" si="18"/>
        <v>6496.8</v>
      </c>
      <c r="AI53" s="78">
        <f t="shared" si="19"/>
        <v>186.391</v>
      </c>
      <c r="AJ53" s="85">
        <f t="shared" si="20"/>
        <v>186.391</v>
      </c>
      <c r="AK53" s="82">
        <f t="shared" si="21"/>
        <v>135377.65</v>
      </c>
      <c r="AL53" s="13"/>
      <c r="AM53" s="79">
        <f t="shared" si="28"/>
        <v>0</v>
      </c>
      <c r="AN53" s="13"/>
      <c r="AO53" s="55">
        <f t="shared" si="26"/>
        <v>0</v>
      </c>
      <c r="AP53" s="1"/>
      <c r="AQ53" s="55">
        <f t="shared" si="27"/>
        <v>0</v>
      </c>
      <c r="AR53" s="85">
        <f t="shared" si="22"/>
        <v>50.986</v>
      </c>
      <c r="AS53" s="137">
        <f t="shared" si="23"/>
        <v>37031.64</v>
      </c>
      <c r="AT53" s="46">
        <f t="shared" si="24"/>
        <v>59.36</v>
      </c>
      <c r="AU53" s="1">
        <v>44</v>
      </c>
      <c r="AV53" s="2" t="s">
        <v>56</v>
      </c>
    </row>
    <row r="54" spans="1:48" ht="12.75">
      <c r="A54" s="1">
        <v>45</v>
      </c>
      <c r="B54" s="2" t="s">
        <v>57</v>
      </c>
      <c r="C54" s="35">
        <v>6807</v>
      </c>
      <c r="D54" s="13">
        <v>676.3</v>
      </c>
      <c r="E54" s="45">
        <v>13.81</v>
      </c>
      <c r="F54" s="98">
        <f t="shared" si="0"/>
        <v>9339.7</v>
      </c>
      <c r="G54" s="109">
        <v>188</v>
      </c>
      <c r="H54" s="47">
        <f t="shared" si="5"/>
        <v>3.6</v>
      </c>
      <c r="I54" s="132"/>
      <c r="J54" s="18"/>
      <c r="K54" s="18"/>
      <c r="L54" s="60"/>
      <c r="M54" s="144">
        <f t="shared" si="6"/>
        <v>0.023</v>
      </c>
      <c r="N54" s="119">
        <f t="shared" si="7"/>
        <v>16.952</v>
      </c>
      <c r="O54" s="87">
        <f t="shared" si="8"/>
        <v>216.788</v>
      </c>
      <c r="P54" s="102"/>
      <c r="Q54" s="52">
        <v>43.255</v>
      </c>
      <c r="R54" s="45">
        <v>726.31</v>
      </c>
      <c r="S54" s="56">
        <f t="shared" si="1"/>
        <v>31416.54</v>
      </c>
      <c r="T54" s="44">
        <f t="shared" si="9"/>
        <v>202.129</v>
      </c>
      <c r="U54" s="44">
        <v>158.874</v>
      </c>
      <c r="V54" s="45">
        <v>726.31</v>
      </c>
      <c r="W54" s="56">
        <f t="shared" si="10"/>
        <v>115391.77</v>
      </c>
      <c r="X54" s="44">
        <f t="shared" si="11"/>
        <v>158.874</v>
      </c>
      <c r="Y54" s="45">
        <v>726.31</v>
      </c>
      <c r="Z54" s="46">
        <f t="shared" si="12"/>
        <v>115391.77</v>
      </c>
      <c r="AA54" s="56">
        <f t="shared" si="13"/>
        <v>156147.93</v>
      </c>
      <c r="AB54" s="47">
        <f t="shared" si="14"/>
        <v>0</v>
      </c>
      <c r="AC54" s="57">
        <f t="shared" si="15"/>
        <v>12.859</v>
      </c>
      <c r="AD54" s="57">
        <f t="shared" si="16"/>
        <v>56.114</v>
      </c>
      <c r="AE54" s="56">
        <f t="shared" si="17"/>
        <v>40756.16</v>
      </c>
      <c r="AF54" s="74"/>
      <c r="AG54" s="65"/>
      <c r="AH54" s="66">
        <f t="shared" si="18"/>
        <v>6807</v>
      </c>
      <c r="AI54" s="78">
        <f t="shared" si="19"/>
        <v>158.874</v>
      </c>
      <c r="AJ54" s="85">
        <f t="shared" si="20"/>
        <v>158.874</v>
      </c>
      <c r="AK54" s="82">
        <f t="shared" si="21"/>
        <v>115391.77</v>
      </c>
      <c r="AL54" s="13"/>
      <c r="AM54" s="79">
        <f t="shared" si="28"/>
        <v>0</v>
      </c>
      <c r="AN54" s="13"/>
      <c r="AO54" s="55">
        <f t="shared" si="26"/>
        <v>0</v>
      </c>
      <c r="AP54" s="1"/>
      <c r="AQ54" s="55">
        <f t="shared" si="27"/>
        <v>0</v>
      </c>
      <c r="AR54" s="85">
        <f t="shared" si="22"/>
        <v>56.114</v>
      </c>
      <c r="AS54" s="137">
        <f t="shared" si="23"/>
        <v>40756.16</v>
      </c>
      <c r="AT54" s="46">
        <f t="shared" si="24"/>
        <v>60.26</v>
      </c>
      <c r="AU54" s="1">
        <v>45</v>
      </c>
      <c r="AV54" s="2" t="s">
        <v>57</v>
      </c>
    </row>
    <row r="55" spans="1:48" ht="12.75" customHeight="1" hidden="1">
      <c r="A55" s="1"/>
      <c r="B55" s="2"/>
      <c r="C55" s="35"/>
      <c r="D55" s="13"/>
      <c r="E55" s="45">
        <v>13.81</v>
      </c>
      <c r="F55" s="98">
        <f t="shared" si="0"/>
        <v>0</v>
      </c>
      <c r="G55" s="109"/>
      <c r="H55" s="65"/>
      <c r="I55" s="132"/>
      <c r="J55" s="18"/>
      <c r="K55" s="18"/>
      <c r="L55" s="60"/>
      <c r="M55" s="124"/>
      <c r="N55" s="119" t="e">
        <f>(W55/H55*31)/C55</f>
        <v>#DIV/0!</v>
      </c>
      <c r="O55" s="87" t="e">
        <f>AE55/H55</f>
        <v>#DIV/0!</v>
      </c>
      <c r="P55" s="102"/>
      <c r="Q55" s="52"/>
      <c r="R55" s="18">
        <v>514.95</v>
      </c>
      <c r="S55" s="56">
        <f t="shared" si="1"/>
        <v>0</v>
      </c>
      <c r="T55" s="13"/>
      <c r="U55" s="44"/>
      <c r="V55" s="18">
        <v>514.95</v>
      </c>
      <c r="W55" s="56">
        <f t="shared" si="10"/>
        <v>0</v>
      </c>
      <c r="X55" s="27"/>
      <c r="Y55" s="127"/>
      <c r="Z55" s="46">
        <f t="shared" si="12"/>
        <v>0</v>
      </c>
      <c r="AA55" s="56">
        <f t="shared" si="13"/>
        <v>0</v>
      </c>
      <c r="AB55" s="47">
        <f t="shared" si="14"/>
        <v>0</v>
      </c>
      <c r="AC55" s="57">
        <f t="shared" si="15"/>
        <v>0</v>
      </c>
      <c r="AD55" s="57">
        <f t="shared" si="16"/>
        <v>0</v>
      </c>
      <c r="AE55" s="56">
        <f t="shared" si="17"/>
        <v>0</v>
      </c>
      <c r="AF55" s="75"/>
      <c r="AG55" s="65"/>
      <c r="AH55" s="66">
        <f t="shared" si="18"/>
        <v>0</v>
      </c>
      <c r="AI55" s="20"/>
      <c r="AJ55" s="83"/>
      <c r="AK55" s="82">
        <f t="shared" si="21"/>
        <v>0</v>
      </c>
      <c r="AL55" s="13"/>
      <c r="AM55" s="79">
        <f t="shared" si="28"/>
        <v>0</v>
      </c>
      <c r="AN55" s="13"/>
      <c r="AO55" s="55">
        <f t="shared" si="26"/>
        <v>0</v>
      </c>
      <c r="AP55" s="1"/>
      <c r="AQ55" s="55">
        <f t="shared" si="27"/>
        <v>0</v>
      </c>
      <c r="AR55" s="85">
        <f t="shared" si="22"/>
        <v>0</v>
      </c>
      <c r="AS55" s="138"/>
      <c r="AT55" s="18"/>
      <c r="AU55" s="1"/>
      <c r="AV55" s="2"/>
    </row>
    <row r="56" spans="1:48" ht="12.75">
      <c r="A56" s="1"/>
      <c r="B56" s="2"/>
      <c r="C56" s="35"/>
      <c r="D56" s="13"/>
      <c r="E56" s="19"/>
      <c r="F56" s="98"/>
      <c r="G56" s="109"/>
      <c r="H56" s="65"/>
      <c r="I56" s="132"/>
      <c r="J56" s="13"/>
      <c r="K56" s="13"/>
      <c r="L56" s="60"/>
      <c r="M56" s="122"/>
      <c r="N56" s="119"/>
      <c r="O56" s="87"/>
      <c r="P56" s="102"/>
      <c r="Q56" s="52"/>
      <c r="R56" s="18"/>
      <c r="S56" s="56"/>
      <c r="T56" s="13"/>
      <c r="U56" s="44"/>
      <c r="V56" s="13"/>
      <c r="W56" s="56"/>
      <c r="X56" s="27"/>
      <c r="Y56" s="127"/>
      <c r="Z56" s="127"/>
      <c r="AA56" s="56"/>
      <c r="AB56" s="47"/>
      <c r="AC56" s="57"/>
      <c r="AD56" s="57"/>
      <c r="AE56" s="56"/>
      <c r="AF56" s="75"/>
      <c r="AG56" s="65"/>
      <c r="AH56" s="65"/>
      <c r="AI56" s="20"/>
      <c r="AJ56" s="83"/>
      <c r="AK56" s="82"/>
      <c r="AL56" s="13"/>
      <c r="AM56" s="79">
        <f t="shared" si="28"/>
        <v>0</v>
      </c>
      <c r="AN56" s="13"/>
      <c r="AO56" s="55">
        <f t="shared" si="26"/>
        <v>0</v>
      </c>
      <c r="AP56" s="1"/>
      <c r="AQ56" s="55">
        <f t="shared" si="27"/>
        <v>0</v>
      </c>
      <c r="AR56" s="85"/>
      <c r="AS56" s="138"/>
      <c r="AT56" s="140"/>
      <c r="AU56" s="1"/>
      <c r="AV56" s="2"/>
    </row>
    <row r="57" spans="1:48" ht="18" customHeight="1">
      <c r="A57" s="17"/>
      <c r="B57" s="21" t="s">
        <v>58</v>
      </c>
      <c r="C57" s="32">
        <f>SUM(C10:C56)</f>
        <v>170039.5</v>
      </c>
      <c r="D57" s="20">
        <f>SUM(D10:D54)</f>
        <v>20285.193</v>
      </c>
      <c r="E57" s="19"/>
      <c r="F57" s="96">
        <f>SUM(F10:F54)</f>
        <v>280138.5</v>
      </c>
      <c r="G57" s="125">
        <f>SUM(G10:G54)</f>
        <v>6788</v>
      </c>
      <c r="H57" s="65"/>
      <c r="I57" s="132"/>
      <c r="J57" s="18"/>
      <c r="K57" s="18"/>
      <c r="L57" s="60"/>
      <c r="M57" s="122"/>
      <c r="N57" s="119"/>
      <c r="O57" s="87"/>
      <c r="P57" s="102"/>
      <c r="Q57" s="119">
        <f>SUM(Q10:Q54)</f>
        <v>1291.03</v>
      </c>
      <c r="R57" s="13"/>
      <c r="S57" s="56">
        <f>SUM(S10:S54)</f>
        <v>937688</v>
      </c>
      <c r="T57" s="20">
        <f>SUM(T10:T54)</f>
        <v>6158.551</v>
      </c>
      <c r="U57" s="20">
        <f>SUM(U10:U54)</f>
        <v>4867.521</v>
      </c>
      <c r="V57" s="55"/>
      <c r="W57" s="56">
        <f>SUM(W10:W54)</f>
        <v>3535329.19</v>
      </c>
      <c r="X57" s="78">
        <f>SUM(X10:X54)</f>
        <v>4796.812</v>
      </c>
      <c r="Y57" s="127"/>
      <c r="Z57" s="56">
        <f>SUM(Z10:Z54)</f>
        <v>3483972.52</v>
      </c>
      <c r="AA57" s="56">
        <f>SUM(AA10:AA54)</f>
        <v>4753158.62</v>
      </c>
      <c r="AB57" s="47"/>
      <c r="AC57" s="78">
        <f>SUM(AC10:AC54)</f>
        <v>385.705</v>
      </c>
      <c r="AD57" s="126">
        <f t="shared" si="16"/>
        <v>1676.735</v>
      </c>
      <c r="AE57" s="56">
        <f>SUM(AE10:AE54)</f>
        <v>1217829.43</v>
      </c>
      <c r="AF57" s="76"/>
      <c r="AG57" s="32">
        <f>SUM(AG10:AG55)</f>
        <v>2571.4</v>
      </c>
      <c r="AH57" s="32">
        <f>SUM(AH10:AH55)</f>
        <v>167468.1</v>
      </c>
      <c r="AI57" s="20">
        <f>SUM(AI10:AI54)</f>
        <v>4867.521</v>
      </c>
      <c r="AJ57" s="83">
        <f>SUM(AJ10:AJ55)</f>
        <v>4943.092</v>
      </c>
      <c r="AK57" s="82">
        <f>AJ57*726.31</f>
        <v>3590217.15</v>
      </c>
      <c r="AL57" s="69">
        <f>SUM(AL10:AL54)</f>
        <v>1.84144</v>
      </c>
      <c r="AM57" s="69">
        <f aca="true" t="shared" si="29" ref="AM57:AT57">SUM(AM10:AM54)</f>
        <v>1337.46</v>
      </c>
      <c r="AN57" s="69">
        <f t="shared" si="29"/>
        <v>11.9</v>
      </c>
      <c r="AO57" s="69">
        <f t="shared" si="29"/>
        <v>160.76</v>
      </c>
      <c r="AP57" s="69">
        <f t="shared" si="29"/>
        <v>13.742</v>
      </c>
      <c r="AQ57" s="69">
        <f t="shared" si="29"/>
        <v>1498.22</v>
      </c>
      <c r="AR57" s="69">
        <f t="shared" si="29"/>
        <v>1674.672</v>
      </c>
      <c r="AS57" s="69">
        <f t="shared" si="29"/>
        <v>1216331.21</v>
      </c>
      <c r="AT57" s="69">
        <f t="shared" si="29"/>
        <v>2704.71</v>
      </c>
      <c r="AU57" s="17"/>
      <c r="AV57" s="21" t="s">
        <v>58</v>
      </c>
    </row>
    <row r="58" spans="1:48" ht="12.75" customHeight="1">
      <c r="A58" s="17"/>
      <c r="B58" s="21"/>
      <c r="C58" s="32"/>
      <c r="D58" s="20"/>
      <c r="E58" s="19"/>
      <c r="F58" s="99"/>
      <c r="G58" s="112"/>
      <c r="H58" s="65"/>
      <c r="I58" s="132"/>
      <c r="J58" s="20"/>
      <c r="K58" s="20"/>
      <c r="L58" s="28"/>
      <c r="M58" s="122"/>
      <c r="N58" s="107"/>
      <c r="O58" s="61"/>
      <c r="P58" s="103"/>
      <c r="Q58" s="53"/>
      <c r="R58" s="13"/>
      <c r="S58" s="13"/>
      <c r="T58" s="20"/>
      <c r="U58" s="13"/>
      <c r="V58" s="13"/>
      <c r="W58" s="13"/>
      <c r="X58" s="27"/>
      <c r="Y58" s="27"/>
      <c r="Z58" s="27"/>
      <c r="AA58" s="18"/>
      <c r="AB58" s="37"/>
      <c r="AC58" s="38"/>
      <c r="AD58" s="37"/>
      <c r="AE58" s="18"/>
      <c r="AF58" s="75"/>
      <c r="AG58" s="65"/>
      <c r="AH58" s="65"/>
      <c r="AI58" s="20"/>
      <c r="AJ58" s="83"/>
      <c r="AK58" s="82"/>
      <c r="AL58" s="13"/>
      <c r="AM58" s="79">
        <f t="shared" si="28"/>
        <v>0</v>
      </c>
      <c r="AN58" s="13"/>
      <c r="AO58" s="55">
        <f t="shared" si="26"/>
        <v>0</v>
      </c>
      <c r="AP58" s="1"/>
      <c r="AQ58" s="55">
        <f t="shared" si="27"/>
        <v>0</v>
      </c>
      <c r="AR58" s="85"/>
      <c r="AS58" s="138"/>
      <c r="AT58" s="140"/>
      <c r="AU58" s="17"/>
      <c r="AV58" s="21"/>
    </row>
    <row r="59" spans="1:48" ht="12.75" customHeight="1">
      <c r="A59" s="1">
        <v>46</v>
      </c>
      <c r="B59" s="2" t="s">
        <v>41</v>
      </c>
      <c r="C59" s="35">
        <v>10017.6</v>
      </c>
      <c r="D59" s="13">
        <v>1072.56</v>
      </c>
      <c r="E59" s="45">
        <v>13.81</v>
      </c>
      <c r="F59" s="98">
        <f>D59*E59</f>
        <v>14812.05</v>
      </c>
      <c r="G59" s="109">
        <v>393</v>
      </c>
      <c r="H59" s="47">
        <f>D59/G59</f>
        <v>2.73</v>
      </c>
      <c r="I59" s="132"/>
      <c r="J59" s="18"/>
      <c r="K59" s="18"/>
      <c r="L59" s="60"/>
      <c r="M59" s="144">
        <f>U59/C59</f>
        <v>0.027</v>
      </c>
      <c r="N59" s="119">
        <f>Z59/AH59</f>
        <v>19.825</v>
      </c>
      <c r="O59" s="87">
        <f>AS59/G59</f>
        <v>165.765</v>
      </c>
      <c r="P59" s="102"/>
      <c r="Q59" s="52">
        <v>69.3</v>
      </c>
      <c r="R59" s="45">
        <v>726.31</v>
      </c>
      <c r="S59" s="56">
        <f>Q59*R59</f>
        <v>50333.28</v>
      </c>
      <c r="T59" s="44">
        <f>Q59+U59</f>
        <v>342.74</v>
      </c>
      <c r="U59" s="44">
        <v>273.44</v>
      </c>
      <c r="V59" s="45">
        <v>726.31</v>
      </c>
      <c r="W59" s="56">
        <f t="shared" si="10"/>
        <v>198602.21</v>
      </c>
      <c r="X59" s="44">
        <f>U59/C59*AH59</f>
        <v>273.151</v>
      </c>
      <c r="Y59" s="45">
        <v>726.31</v>
      </c>
      <c r="Z59" s="46">
        <f>X59*Y59</f>
        <v>198392.3</v>
      </c>
      <c r="AA59" s="56">
        <f>AE59+W59</f>
        <v>263747.86</v>
      </c>
      <c r="AB59" s="47">
        <f>L59*0.5</f>
        <v>0</v>
      </c>
      <c r="AC59" s="57">
        <f>F59/V59</f>
        <v>20.394</v>
      </c>
      <c r="AD59" s="57">
        <f>Q59+AC59</f>
        <v>89.694</v>
      </c>
      <c r="AE59" s="56">
        <f t="shared" si="17"/>
        <v>65145.65</v>
      </c>
      <c r="AF59" s="76"/>
      <c r="AG59" s="65"/>
      <c r="AH59" s="65">
        <v>10007</v>
      </c>
      <c r="AI59" s="78">
        <f>U59</f>
        <v>273.44</v>
      </c>
      <c r="AJ59" s="85">
        <f>AI59*C59/AH59</f>
        <v>273.73</v>
      </c>
      <c r="AK59" s="82">
        <f>AJ59*726.31</f>
        <v>198812.84</v>
      </c>
      <c r="AL59" s="13"/>
      <c r="AM59" s="79">
        <f t="shared" si="28"/>
        <v>0</v>
      </c>
      <c r="AN59" s="13"/>
      <c r="AO59" s="55">
        <f t="shared" si="26"/>
        <v>0</v>
      </c>
      <c r="AP59" s="1"/>
      <c r="AQ59" s="55">
        <f t="shared" si="27"/>
        <v>0</v>
      </c>
      <c r="AR59" s="85">
        <f t="shared" si="22"/>
        <v>89.694</v>
      </c>
      <c r="AS59" s="137">
        <f>AE59-AQ59</f>
        <v>65145.65</v>
      </c>
      <c r="AT59" s="46">
        <f>AS59/D59</f>
        <v>60.74</v>
      </c>
      <c r="AU59" s="1">
        <v>46</v>
      </c>
      <c r="AV59" s="2" t="s">
        <v>41</v>
      </c>
    </row>
    <row r="60" spans="1:48" ht="12.75" customHeight="1">
      <c r="A60" s="1"/>
      <c r="B60" s="2"/>
      <c r="C60" s="35"/>
      <c r="D60" s="13"/>
      <c r="E60" s="19"/>
      <c r="F60" s="98"/>
      <c r="G60" s="109"/>
      <c r="H60" s="129"/>
      <c r="I60" s="132"/>
      <c r="J60" s="13"/>
      <c r="K60" s="13"/>
      <c r="L60" s="60"/>
      <c r="M60" s="122"/>
      <c r="N60" s="120"/>
      <c r="O60" s="105"/>
      <c r="P60" s="106"/>
      <c r="Q60" s="52"/>
      <c r="R60" s="19"/>
      <c r="S60" s="56"/>
      <c r="T60" s="13"/>
      <c r="U60" s="44"/>
      <c r="V60" s="19"/>
      <c r="W60" s="56"/>
      <c r="X60" s="27"/>
      <c r="Y60" s="127"/>
      <c r="Z60" s="127"/>
      <c r="AA60" s="56"/>
      <c r="AB60" s="47"/>
      <c r="AC60" s="57"/>
      <c r="AD60" s="57"/>
      <c r="AE60" s="56"/>
      <c r="AF60" s="76"/>
      <c r="AG60" s="65"/>
      <c r="AH60" s="65"/>
      <c r="AI60" s="20"/>
      <c r="AJ60" s="83"/>
      <c r="AK60" s="82"/>
      <c r="AL60" s="13"/>
      <c r="AM60" s="58"/>
      <c r="AN60" s="13"/>
      <c r="AO60" s="20"/>
      <c r="AP60" s="1"/>
      <c r="AQ60" s="17"/>
      <c r="AR60" s="85"/>
      <c r="AS60" s="137"/>
      <c r="AT60" s="140"/>
      <c r="AU60" s="1"/>
      <c r="AV60" s="2"/>
    </row>
    <row r="61" spans="1:48" ht="13.5" thickBot="1">
      <c r="A61" s="1"/>
      <c r="B61" s="21" t="s">
        <v>75</v>
      </c>
      <c r="C61" s="32">
        <f>SUM(C57:C59)</f>
        <v>180057.1</v>
      </c>
      <c r="D61" s="20">
        <f>D57+D59</f>
        <v>21357.753</v>
      </c>
      <c r="E61" s="19"/>
      <c r="F61" s="113">
        <f>SUM(F57:F59)</f>
        <v>294950.55</v>
      </c>
      <c r="G61" s="112">
        <f>G57+G59</f>
        <v>7181</v>
      </c>
      <c r="H61" s="130"/>
      <c r="I61" s="133"/>
      <c r="J61" s="13"/>
      <c r="K61" s="13"/>
      <c r="L61" s="28"/>
      <c r="M61" s="123"/>
      <c r="N61" s="121"/>
      <c r="O61" s="62"/>
      <c r="P61" s="104"/>
      <c r="Q61" s="107">
        <f>Q57+Q59</f>
        <v>1360.33</v>
      </c>
      <c r="R61" s="13"/>
      <c r="S61" s="13">
        <f>S57+S59</f>
        <v>988021.28</v>
      </c>
      <c r="T61" s="20">
        <f>T57+T59</f>
        <v>6501.291</v>
      </c>
      <c r="U61" s="20">
        <f>U57+U59</f>
        <v>5140.961</v>
      </c>
      <c r="V61" s="13"/>
      <c r="W61" s="13">
        <f>W57+W59</f>
        <v>3733931.4</v>
      </c>
      <c r="X61" s="27">
        <f>SUM(X57:X59)</f>
        <v>5069.96</v>
      </c>
      <c r="Y61" s="28"/>
      <c r="Z61" s="27">
        <f>SUM(Z57:Z59)</f>
        <v>3682364.82</v>
      </c>
      <c r="AA61" s="18">
        <f>AA57+AA59</f>
        <v>5016906.48</v>
      </c>
      <c r="AB61" s="37"/>
      <c r="AC61" s="38">
        <f>AC57+AC59</f>
        <v>406.1</v>
      </c>
      <c r="AD61" s="37">
        <f>AD57+AD59</f>
        <v>1766.43</v>
      </c>
      <c r="AE61" s="55">
        <f>SUM(AE57:AE59)</f>
        <v>1282975.08</v>
      </c>
      <c r="AF61" s="75"/>
      <c r="AG61" s="65"/>
      <c r="AH61" s="32">
        <f>SUM(AH57:AH59)</f>
        <v>177475.1</v>
      </c>
      <c r="AI61" s="20">
        <f>AI57+AI59</f>
        <v>5140.961</v>
      </c>
      <c r="AJ61" s="20">
        <f aca="true" t="shared" si="30" ref="AJ61:AS61">AJ57+AJ59</f>
        <v>5216.822</v>
      </c>
      <c r="AK61" s="82">
        <f>AJ61*726.31</f>
        <v>3789029.99</v>
      </c>
      <c r="AL61" s="20">
        <f t="shared" si="30"/>
        <v>1.841</v>
      </c>
      <c r="AM61" s="20">
        <f t="shared" si="30"/>
        <v>1337.46</v>
      </c>
      <c r="AN61" s="20">
        <f t="shared" si="30"/>
        <v>11.9</v>
      </c>
      <c r="AO61" s="20">
        <f t="shared" si="30"/>
        <v>160.76</v>
      </c>
      <c r="AP61" s="20">
        <f t="shared" si="30"/>
        <v>13.742</v>
      </c>
      <c r="AQ61" s="20">
        <f t="shared" si="30"/>
        <v>1498.22</v>
      </c>
      <c r="AR61" s="20">
        <f t="shared" si="30"/>
        <v>1764.366</v>
      </c>
      <c r="AS61" s="20">
        <f t="shared" si="30"/>
        <v>1281476.86</v>
      </c>
      <c r="AT61" s="55"/>
      <c r="AU61" s="1"/>
      <c r="AV61" s="21" t="s">
        <v>75</v>
      </c>
    </row>
    <row r="62" spans="1:45" ht="13.5" customHeight="1" hidden="1" thickBot="1">
      <c r="A62" s="1"/>
      <c r="B62" s="2"/>
      <c r="C62" s="35"/>
      <c r="D62" s="13"/>
      <c r="E62" s="19"/>
      <c r="F62" s="54"/>
      <c r="G62" s="33"/>
      <c r="H62" s="33"/>
      <c r="I62" s="33"/>
      <c r="J62" s="20"/>
      <c r="K62" s="20"/>
      <c r="L62" s="28"/>
      <c r="M62" s="115"/>
      <c r="N62" s="63"/>
      <c r="O62" s="64"/>
      <c r="P62" s="31"/>
      <c r="Q62" s="53"/>
      <c r="R62" s="13"/>
      <c r="S62" s="13"/>
      <c r="T62" s="20"/>
      <c r="U62" s="13"/>
      <c r="V62" s="13"/>
      <c r="W62" s="13"/>
      <c r="X62" s="27"/>
      <c r="Y62" s="27"/>
      <c r="Z62" s="27"/>
      <c r="AA62" s="37"/>
      <c r="AB62" s="37"/>
      <c r="AC62" s="38"/>
      <c r="AD62" s="37"/>
      <c r="AE62" s="37"/>
      <c r="AF62" s="40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</row>
    <row r="63" spans="1:45" ht="12.7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6"/>
      <c r="P63" s="16"/>
      <c r="Q63" s="16"/>
      <c r="R63" s="16"/>
      <c r="S63" s="16"/>
      <c r="T63" s="16"/>
      <c r="U63" s="16"/>
      <c r="V63" s="16"/>
      <c r="W63" s="16"/>
      <c r="AA63" s="39"/>
      <c r="AB63" s="40"/>
      <c r="AC63" s="39"/>
      <c r="AD63" s="39"/>
      <c r="AE63" s="39"/>
      <c r="AF63" s="3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</row>
    <row r="64" spans="1:45" ht="12.75">
      <c r="A64" s="232" t="s">
        <v>91</v>
      </c>
      <c r="B64" s="233"/>
      <c r="C64" s="233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16"/>
      <c r="P64" s="16"/>
      <c r="Q64" s="16"/>
      <c r="R64" s="16"/>
      <c r="S64" s="16"/>
      <c r="T64" s="90"/>
      <c r="U64" s="16"/>
      <c r="V64" s="16"/>
      <c r="W64" s="16"/>
      <c r="AA64" s="29"/>
      <c r="AB64" s="29"/>
      <c r="AC64" s="29"/>
      <c r="AD64" s="30"/>
      <c r="AE64" s="30"/>
      <c r="AF64" s="30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</row>
    <row r="65" spans="1:45" ht="12.75">
      <c r="A65" s="6"/>
      <c r="B65" s="6"/>
      <c r="C65" s="22"/>
      <c r="D65" s="22"/>
      <c r="E65" s="22"/>
      <c r="F65" s="22"/>
      <c r="G65" s="22"/>
      <c r="H65" s="22"/>
      <c r="I65" s="22"/>
      <c r="J65" s="23"/>
      <c r="K65" s="23"/>
      <c r="L65" s="23"/>
      <c r="M65" s="23"/>
      <c r="N65" s="23"/>
      <c r="O65" s="16"/>
      <c r="P65" s="16"/>
      <c r="Q65" s="16"/>
      <c r="R65" s="16"/>
      <c r="S65" s="16"/>
      <c r="T65" s="16"/>
      <c r="U65" s="16"/>
      <c r="V65" s="16"/>
      <c r="W65" s="16"/>
      <c r="AA65" s="29"/>
      <c r="AB65" s="29"/>
      <c r="AC65" s="29"/>
      <c r="AD65" s="30"/>
      <c r="AE65" s="30"/>
      <c r="AF65" s="30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</row>
    <row r="66" spans="1:45" ht="12.7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6"/>
      <c r="P66" s="16"/>
      <c r="Q66" s="16"/>
      <c r="R66" s="16"/>
      <c r="S66" s="16"/>
      <c r="T66" s="16"/>
      <c r="U66" s="16"/>
      <c r="V66" s="16"/>
      <c r="W66" s="16"/>
      <c r="AA66" s="29"/>
      <c r="AB66" s="29"/>
      <c r="AC66" s="29"/>
      <c r="AD66" s="30"/>
      <c r="AE66" s="30"/>
      <c r="AF66" s="30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</row>
    <row r="67" spans="1:45" ht="12.75">
      <c r="A67" s="5"/>
      <c r="B67" s="6"/>
      <c r="C67" s="7"/>
      <c r="D67" s="7"/>
      <c r="E67" s="7"/>
      <c r="F67" s="7"/>
      <c r="G67" s="7"/>
      <c r="H67" s="7"/>
      <c r="I67" s="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AA67" s="29"/>
      <c r="AB67" s="29"/>
      <c r="AC67" s="29"/>
      <c r="AD67" s="30"/>
      <c r="AE67" s="30"/>
      <c r="AF67" s="30"/>
      <c r="AQ67" s="29"/>
      <c r="AR67" s="29"/>
      <c r="AS67" s="29"/>
    </row>
    <row r="68" spans="1:45" ht="12.75">
      <c r="A68" s="5"/>
      <c r="B68" s="6"/>
      <c r="C68" s="7"/>
      <c r="D68" s="7"/>
      <c r="E68" s="7"/>
      <c r="F68" s="7"/>
      <c r="G68" s="7"/>
      <c r="H68" s="7"/>
      <c r="I68" s="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AA68" s="29"/>
      <c r="AB68" s="29"/>
      <c r="AC68" s="29"/>
      <c r="AD68" s="30"/>
      <c r="AE68" s="30"/>
      <c r="AF68" s="30"/>
      <c r="AQ68" s="29"/>
      <c r="AR68" s="29"/>
      <c r="AS68" s="29"/>
    </row>
    <row r="69" spans="1:45" ht="12.75">
      <c r="A69" s="5"/>
      <c r="B69" s="6"/>
      <c r="C69" s="7"/>
      <c r="D69" s="7"/>
      <c r="E69" s="7"/>
      <c r="F69" s="7"/>
      <c r="G69" s="7"/>
      <c r="H69" s="7"/>
      <c r="I69" s="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AA69" s="29"/>
      <c r="AB69" s="29"/>
      <c r="AC69" s="29"/>
      <c r="AD69" s="30"/>
      <c r="AE69" s="30"/>
      <c r="AF69" s="30"/>
      <c r="AQ69" s="29"/>
      <c r="AR69" s="29"/>
      <c r="AS69" s="29"/>
    </row>
    <row r="70" spans="1:45" ht="12.75">
      <c r="A70" s="5"/>
      <c r="B70" s="6"/>
      <c r="C70" s="7"/>
      <c r="D70" s="7"/>
      <c r="E70" s="7"/>
      <c r="F70" s="7"/>
      <c r="G70" s="7"/>
      <c r="H70" s="7"/>
      <c r="I70" s="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AA70" s="29"/>
      <c r="AB70" s="29"/>
      <c r="AC70" s="29"/>
      <c r="AD70" s="30"/>
      <c r="AE70" s="30"/>
      <c r="AF70" s="30"/>
      <c r="AQ70" s="29"/>
      <c r="AR70" s="29"/>
      <c r="AS70" s="29"/>
    </row>
    <row r="71" spans="1:45" ht="12.75">
      <c r="A71" s="5"/>
      <c r="B71" s="6"/>
      <c r="C71" s="7"/>
      <c r="D71" s="7"/>
      <c r="E71" s="7"/>
      <c r="F71" s="7"/>
      <c r="G71" s="7"/>
      <c r="H71" s="7"/>
      <c r="I71" s="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AA71" s="29"/>
      <c r="AB71" s="29"/>
      <c r="AC71" s="29"/>
      <c r="AD71" s="30"/>
      <c r="AE71" s="30"/>
      <c r="AF71" s="30"/>
      <c r="AQ71" s="29"/>
      <c r="AR71" s="29"/>
      <c r="AS71" s="29"/>
    </row>
    <row r="72" spans="1:45" ht="12.75">
      <c r="A72" s="5"/>
      <c r="B72" s="6"/>
      <c r="C72" s="7"/>
      <c r="D72" s="7"/>
      <c r="E72" s="7"/>
      <c r="F72" s="7"/>
      <c r="G72" s="7"/>
      <c r="H72" s="7"/>
      <c r="I72" s="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AA72" s="29"/>
      <c r="AB72" s="29"/>
      <c r="AC72" s="29"/>
      <c r="AD72" s="30"/>
      <c r="AE72" s="30"/>
      <c r="AF72" s="30"/>
      <c r="AQ72" s="29"/>
      <c r="AR72" s="29"/>
      <c r="AS72" s="29"/>
    </row>
    <row r="73" spans="1:45" ht="12.75">
      <c r="A73" s="5"/>
      <c r="B73" s="6"/>
      <c r="C73" s="7"/>
      <c r="D73" s="7"/>
      <c r="E73" s="7"/>
      <c r="F73" s="7"/>
      <c r="G73" s="7"/>
      <c r="H73" s="7"/>
      <c r="I73" s="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AA73" s="29"/>
      <c r="AB73" s="29"/>
      <c r="AC73" s="29"/>
      <c r="AD73" s="30"/>
      <c r="AE73" s="30"/>
      <c r="AF73" s="30"/>
      <c r="AQ73" s="29"/>
      <c r="AR73" s="29"/>
      <c r="AS73" s="29"/>
    </row>
    <row r="74" spans="1:45" ht="12.75">
      <c r="A74" s="5"/>
      <c r="B74" s="6"/>
      <c r="C74" s="7"/>
      <c r="D74" s="7"/>
      <c r="E74" s="7"/>
      <c r="F74" s="7"/>
      <c r="G74" s="7"/>
      <c r="H74" s="7"/>
      <c r="I74" s="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AA74" s="29"/>
      <c r="AB74" s="29"/>
      <c r="AC74" s="29"/>
      <c r="AD74" s="30"/>
      <c r="AE74" s="30"/>
      <c r="AF74" s="30"/>
      <c r="AQ74" s="29"/>
      <c r="AR74" s="29"/>
      <c r="AS74" s="29"/>
    </row>
    <row r="75" spans="1:45" ht="12.75">
      <c r="A75" s="5"/>
      <c r="B75" s="6"/>
      <c r="C75" s="7"/>
      <c r="D75" s="7"/>
      <c r="E75" s="7"/>
      <c r="F75" s="7"/>
      <c r="G75" s="7"/>
      <c r="H75" s="7"/>
      <c r="I75" s="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AA75" s="29"/>
      <c r="AB75" s="29"/>
      <c r="AC75" s="29"/>
      <c r="AD75" s="30"/>
      <c r="AE75" s="30"/>
      <c r="AF75" s="30"/>
      <c r="AQ75" s="29"/>
      <c r="AR75" s="29"/>
      <c r="AS75" s="29"/>
    </row>
    <row r="76" spans="1:45" ht="12.75">
      <c r="A76" s="5"/>
      <c r="B76" s="6"/>
      <c r="C76" s="7"/>
      <c r="D76" s="7"/>
      <c r="E76" s="7"/>
      <c r="F76" s="7"/>
      <c r="G76" s="7"/>
      <c r="H76" s="7"/>
      <c r="I76" s="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AA76" s="29"/>
      <c r="AB76" s="29"/>
      <c r="AC76" s="29"/>
      <c r="AD76" s="30"/>
      <c r="AE76" s="30"/>
      <c r="AF76" s="30"/>
      <c r="AQ76" s="29"/>
      <c r="AR76" s="29"/>
      <c r="AS76" s="29"/>
    </row>
    <row r="77" spans="1:45" ht="12.75">
      <c r="A77" s="5"/>
      <c r="B77" s="6"/>
      <c r="C77" s="7"/>
      <c r="D77" s="7"/>
      <c r="E77" s="7"/>
      <c r="F77" s="7"/>
      <c r="G77" s="7"/>
      <c r="H77" s="7"/>
      <c r="I77" s="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AA77" s="29"/>
      <c r="AB77" s="29"/>
      <c r="AC77" s="29"/>
      <c r="AD77" s="30"/>
      <c r="AE77" s="30"/>
      <c r="AF77" s="30"/>
      <c r="AQ77" s="29"/>
      <c r="AR77" s="29"/>
      <c r="AS77" s="29"/>
    </row>
    <row r="78" spans="1:45" ht="12.75">
      <c r="A78" s="5"/>
      <c r="B78" s="6"/>
      <c r="C78" s="7"/>
      <c r="D78" s="7"/>
      <c r="E78" s="7"/>
      <c r="F78" s="7"/>
      <c r="G78" s="7"/>
      <c r="H78" s="7"/>
      <c r="I78" s="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AA78" s="29"/>
      <c r="AB78" s="29"/>
      <c r="AC78" s="29"/>
      <c r="AD78" s="30"/>
      <c r="AE78" s="30"/>
      <c r="AF78" s="30"/>
      <c r="AQ78" s="29"/>
      <c r="AR78" s="29"/>
      <c r="AS78" s="29"/>
    </row>
    <row r="79" spans="1:45" ht="12.75">
      <c r="A79" s="5"/>
      <c r="B79" s="6"/>
      <c r="C79" s="7"/>
      <c r="D79" s="7"/>
      <c r="E79" s="7"/>
      <c r="F79" s="7"/>
      <c r="G79" s="7"/>
      <c r="H79" s="7"/>
      <c r="I79" s="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AA79" s="29"/>
      <c r="AB79" s="29"/>
      <c r="AC79" s="29"/>
      <c r="AD79" s="30"/>
      <c r="AE79" s="30"/>
      <c r="AF79" s="30"/>
      <c r="AQ79" s="29"/>
      <c r="AR79" s="29"/>
      <c r="AS79" s="29"/>
    </row>
    <row r="80" spans="1:45" ht="12.75">
      <c r="A80" s="8"/>
      <c r="B80" s="9"/>
      <c r="C80" s="15"/>
      <c r="D80" s="15"/>
      <c r="E80" s="15"/>
      <c r="F80" s="15"/>
      <c r="G80" s="15"/>
      <c r="H80" s="15"/>
      <c r="I80" s="1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AA80" s="29"/>
      <c r="AB80" s="29"/>
      <c r="AC80" s="29"/>
      <c r="AD80" s="30"/>
      <c r="AE80" s="30"/>
      <c r="AF80" s="30"/>
      <c r="AQ80" s="29"/>
      <c r="AR80" s="29"/>
      <c r="AS80" s="29"/>
    </row>
    <row r="81" spans="3:45" ht="12.7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AA81" s="29"/>
      <c r="AB81" s="29"/>
      <c r="AC81" s="29"/>
      <c r="AD81" s="30"/>
      <c r="AE81" s="30"/>
      <c r="AF81" s="30"/>
      <c r="AQ81" s="29"/>
      <c r="AR81" s="29"/>
      <c r="AS81" s="29"/>
    </row>
    <row r="82" spans="27:45" ht="12.75">
      <c r="AA82" s="29"/>
      <c r="AB82" s="29"/>
      <c r="AC82" s="29"/>
      <c r="AD82" s="30"/>
      <c r="AE82" s="30"/>
      <c r="AF82" s="30"/>
      <c r="AQ82" s="29"/>
      <c r="AR82" s="29"/>
      <c r="AS82" s="29"/>
    </row>
    <row r="83" spans="27:45" ht="12.75">
      <c r="AA83" s="29"/>
      <c r="AB83" s="29"/>
      <c r="AC83" s="29"/>
      <c r="AD83" s="30"/>
      <c r="AE83" s="30"/>
      <c r="AF83" s="30"/>
      <c r="AQ83" s="29"/>
      <c r="AR83" s="29"/>
      <c r="AS83" s="29"/>
    </row>
    <row r="84" spans="27:45" ht="12.75">
      <c r="AA84" s="29"/>
      <c r="AB84" s="29"/>
      <c r="AC84" s="29"/>
      <c r="AD84" s="30"/>
      <c r="AE84" s="30"/>
      <c r="AF84" s="30"/>
      <c r="AQ84" s="29"/>
      <c r="AR84" s="29"/>
      <c r="AS84" s="29"/>
    </row>
    <row r="85" spans="27:45" ht="12.75">
      <c r="AA85" s="29"/>
      <c r="AB85" s="29"/>
      <c r="AC85" s="29"/>
      <c r="AD85" s="30"/>
      <c r="AE85" s="30"/>
      <c r="AF85" s="30"/>
      <c r="AQ85" s="29"/>
      <c r="AR85" s="29"/>
      <c r="AS85" s="29"/>
    </row>
    <row r="86" spans="27:45" ht="12.75">
      <c r="AA86" s="29"/>
      <c r="AB86" s="29"/>
      <c r="AC86" s="29"/>
      <c r="AD86" s="30"/>
      <c r="AE86" s="30"/>
      <c r="AF86" s="30"/>
      <c r="AQ86" s="29"/>
      <c r="AR86" s="29"/>
      <c r="AS86" s="29"/>
    </row>
    <row r="87" spans="27:45" ht="12.75">
      <c r="AA87" s="29"/>
      <c r="AB87" s="29"/>
      <c r="AC87" s="29"/>
      <c r="AD87" s="30"/>
      <c r="AE87" s="30"/>
      <c r="AF87" s="30"/>
      <c r="AQ87" s="29"/>
      <c r="AR87" s="29"/>
      <c r="AS87" s="29"/>
    </row>
    <row r="88" spans="27:45" ht="12.75">
      <c r="AA88" s="29"/>
      <c r="AB88" s="29"/>
      <c r="AC88" s="29"/>
      <c r="AD88" s="30"/>
      <c r="AE88" s="30"/>
      <c r="AF88" s="30"/>
      <c r="AQ88" s="29"/>
      <c r="AR88" s="29"/>
      <c r="AS88" s="29"/>
    </row>
    <row r="89" spans="27:45" ht="12.75">
      <c r="AA89" s="29"/>
      <c r="AB89" s="29"/>
      <c r="AC89" s="29"/>
      <c r="AD89" s="30"/>
      <c r="AE89" s="30"/>
      <c r="AF89" s="30"/>
      <c r="AQ89" s="29"/>
      <c r="AR89" s="29"/>
      <c r="AS89" s="29"/>
    </row>
    <row r="90" spans="27:45" ht="12.75">
      <c r="AA90" s="29"/>
      <c r="AB90" s="29"/>
      <c r="AC90" s="29"/>
      <c r="AD90" s="29"/>
      <c r="AE90" s="29"/>
      <c r="AF90" s="29"/>
      <c r="AQ90" s="29"/>
      <c r="AR90" s="29"/>
      <c r="AS90" s="29"/>
    </row>
    <row r="91" spans="27:45" ht="12.75">
      <c r="AA91" s="29"/>
      <c r="AB91" s="29"/>
      <c r="AC91" s="29"/>
      <c r="AD91" s="29"/>
      <c r="AE91" s="29"/>
      <c r="AF91" s="29"/>
      <c r="AQ91" s="29"/>
      <c r="AR91" s="29"/>
      <c r="AS91" s="29"/>
    </row>
    <row r="92" spans="27:45" ht="12.75">
      <c r="AA92" s="29"/>
      <c r="AB92" s="29"/>
      <c r="AC92" s="29"/>
      <c r="AD92" s="29"/>
      <c r="AE92" s="29"/>
      <c r="AF92" s="29"/>
      <c r="AQ92" s="29"/>
      <c r="AR92" s="29"/>
      <c r="AS92" s="29"/>
    </row>
    <row r="93" spans="27:45" ht="12.75">
      <c r="AA93" s="29"/>
      <c r="AB93" s="29"/>
      <c r="AC93" s="29"/>
      <c r="AD93" s="29"/>
      <c r="AE93" s="29"/>
      <c r="AF93" s="29"/>
      <c r="AQ93" s="29"/>
      <c r="AR93" s="29"/>
      <c r="AS93" s="29"/>
    </row>
    <row r="94" spans="27:45" ht="12.75">
      <c r="AA94" s="29"/>
      <c r="AB94" s="29"/>
      <c r="AC94" s="29"/>
      <c r="AD94" s="29"/>
      <c r="AE94" s="29"/>
      <c r="AF94" s="29"/>
      <c r="AQ94" s="29"/>
      <c r="AR94" s="29"/>
      <c r="AS94" s="29"/>
    </row>
    <row r="95" spans="43:45" ht="12.75">
      <c r="AQ95" s="29"/>
      <c r="AR95" s="29"/>
      <c r="AS95" s="29"/>
    </row>
    <row r="96" spans="43:45" ht="12.75">
      <c r="AQ96" s="29"/>
      <c r="AR96" s="29"/>
      <c r="AS96" s="29"/>
    </row>
    <row r="97" spans="43:45" ht="12.75">
      <c r="AQ97" s="29"/>
      <c r="AR97" s="29"/>
      <c r="AS97" s="29"/>
    </row>
    <row r="98" spans="43:45" ht="12.75">
      <c r="AQ98" s="29"/>
      <c r="AR98" s="29"/>
      <c r="AS98" s="29"/>
    </row>
    <row r="99" spans="43:45" ht="12.75">
      <c r="AQ99" s="29"/>
      <c r="AR99" s="29"/>
      <c r="AS99" s="29"/>
    </row>
    <row r="100" spans="43:45" ht="12.75">
      <c r="AQ100" s="29"/>
      <c r="AR100" s="29"/>
      <c r="AS100" s="29"/>
    </row>
    <row r="101" spans="43:45" ht="12.75">
      <c r="AQ101" s="29"/>
      <c r="AR101" s="29"/>
      <c r="AS101" s="29"/>
    </row>
    <row r="102" spans="43:45" ht="12.75">
      <c r="AQ102" s="29"/>
      <c r="AR102" s="29"/>
      <c r="AS102" s="29"/>
    </row>
    <row r="103" spans="43:45" ht="12.75">
      <c r="AQ103" s="29"/>
      <c r="AR103" s="29"/>
      <c r="AS103" s="29"/>
    </row>
    <row r="104" spans="43:45" ht="12.75">
      <c r="AQ104" s="29"/>
      <c r="AR104" s="29"/>
      <c r="AS104" s="29"/>
    </row>
    <row r="105" spans="43:45" ht="12.75">
      <c r="AQ105" s="29"/>
      <c r="AR105" s="29"/>
      <c r="AS105" s="29"/>
    </row>
    <row r="106" spans="43:45" ht="12.75">
      <c r="AQ106" s="29"/>
      <c r="AR106" s="29"/>
      <c r="AS106" s="29"/>
    </row>
    <row r="107" spans="43:45" ht="12.75">
      <c r="AQ107" s="29"/>
      <c r="AR107" s="29"/>
      <c r="AS107" s="29"/>
    </row>
    <row r="108" spans="43:45" ht="12.75">
      <c r="AQ108" s="29"/>
      <c r="AR108" s="29"/>
      <c r="AS108" s="29"/>
    </row>
    <row r="109" spans="43:45" ht="12.75">
      <c r="AQ109" s="29"/>
      <c r="AR109" s="29"/>
      <c r="AS109" s="29"/>
    </row>
    <row r="110" spans="43:45" ht="12.75">
      <c r="AQ110" s="29"/>
      <c r="AR110" s="29"/>
      <c r="AS110" s="29"/>
    </row>
    <row r="111" spans="43:45" ht="12.75">
      <c r="AQ111" s="29"/>
      <c r="AR111" s="29"/>
      <c r="AS111" s="29"/>
    </row>
    <row r="112" spans="43:45" ht="12.75">
      <c r="AQ112" s="29"/>
      <c r="AR112" s="29"/>
      <c r="AS112" s="29"/>
    </row>
    <row r="113" spans="43:45" ht="12.75">
      <c r="AQ113" s="29"/>
      <c r="AR113" s="29"/>
      <c r="AS113" s="29"/>
    </row>
    <row r="114" spans="43:45" ht="12.75">
      <c r="AQ114" s="29"/>
      <c r="AR114" s="29"/>
      <c r="AS114" s="29"/>
    </row>
    <row r="115" spans="43:45" ht="12.75">
      <c r="AQ115" s="29"/>
      <c r="AR115" s="29"/>
      <c r="AS115" s="29"/>
    </row>
    <row r="116" spans="43:45" ht="12.75">
      <c r="AQ116" s="29"/>
      <c r="AR116" s="29"/>
      <c r="AS116" s="29"/>
    </row>
    <row r="117" spans="43:45" ht="12.75">
      <c r="AQ117" s="29"/>
      <c r="AR117" s="29"/>
      <c r="AS117" s="29"/>
    </row>
    <row r="118" spans="43:45" ht="12.75">
      <c r="AQ118" s="29"/>
      <c r="AR118" s="29"/>
      <c r="AS118" s="29"/>
    </row>
    <row r="119" spans="43:45" ht="12.75">
      <c r="AQ119" s="29"/>
      <c r="AR119" s="29"/>
      <c r="AS119" s="29"/>
    </row>
    <row r="120" spans="43:45" ht="12.75">
      <c r="AQ120" s="29"/>
      <c r="AR120" s="29"/>
      <c r="AS120" s="29"/>
    </row>
    <row r="121" spans="43:45" ht="12.75">
      <c r="AQ121" s="29"/>
      <c r="AR121" s="29"/>
      <c r="AS121" s="29"/>
    </row>
    <row r="122" spans="43:45" ht="12.75">
      <c r="AQ122" s="29"/>
      <c r="AR122" s="29"/>
      <c r="AS122" s="29"/>
    </row>
    <row r="123" spans="43:45" ht="12.75">
      <c r="AQ123" s="29"/>
      <c r="AR123" s="29"/>
      <c r="AS123" s="29"/>
    </row>
    <row r="124" spans="43:45" ht="12.75">
      <c r="AQ124" s="29"/>
      <c r="AR124" s="29"/>
      <c r="AS124" s="29"/>
    </row>
    <row r="125" spans="43:45" ht="12.75">
      <c r="AQ125" s="29"/>
      <c r="AR125" s="29"/>
      <c r="AS125" s="29"/>
    </row>
    <row r="126" spans="43:45" ht="12.75">
      <c r="AQ126" s="29"/>
      <c r="AR126" s="29"/>
      <c r="AS126" s="29"/>
    </row>
    <row r="127" spans="43:45" ht="12.75">
      <c r="AQ127" s="29"/>
      <c r="AR127" s="29"/>
      <c r="AS127" s="29"/>
    </row>
    <row r="128" spans="43:45" ht="12.75">
      <c r="AQ128" s="29"/>
      <c r="AR128" s="29"/>
      <c r="AS128" s="29"/>
    </row>
    <row r="129" spans="43:45" ht="12.75">
      <c r="AQ129" s="29"/>
      <c r="AR129" s="29"/>
      <c r="AS129" s="29"/>
    </row>
    <row r="130" spans="43:45" ht="12.75">
      <c r="AQ130" s="29"/>
      <c r="AR130" s="29"/>
      <c r="AS130" s="29"/>
    </row>
    <row r="131" spans="43:45" ht="12.75">
      <c r="AQ131" s="29"/>
      <c r="AR131" s="29"/>
      <c r="AS131" s="29"/>
    </row>
    <row r="132" spans="43:45" ht="12.75">
      <c r="AQ132" s="29"/>
      <c r="AR132" s="29"/>
      <c r="AS132" s="29"/>
    </row>
    <row r="133" spans="43:45" ht="12.75">
      <c r="AQ133" s="29"/>
      <c r="AR133" s="29"/>
      <c r="AS133" s="29"/>
    </row>
    <row r="134" spans="43:45" ht="12.75">
      <c r="AQ134" s="29"/>
      <c r="AR134" s="29"/>
      <c r="AS134" s="29"/>
    </row>
    <row r="135" spans="43:45" ht="12.75">
      <c r="AQ135" s="29"/>
      <c r="AR135" s="29"/>
      <c r="AS135" s="29"/>
    </row>
    <row r="136" spans="43:45" ht="12.75">
      <c r="AQ136" s="29"/>
      <c r="AR136" s="29"/>
      <c r="AS136" s="29"/>
    </row>
  </sheetData>
  <sheetProtection/>
  <mergeCells count="17">
    <mergeCell ref="X7:AE7"/>
    <mergeCell ref="AL7:AQ7"/>
    <mergeCell ref="A64:N64"/>
    <mergeCell ref="U7:W7"/>
    <mergeCell ref="T7:T8"/>
    <mergeCell ref="H7:H8"/>
    <mergeCell ref="M7:S7"/>
    <mergeCell ref="AU7:AU8"/>
    <mergeCell ref="AV7:AV8"/>
    <mergeCell ref="AT7:AT8"/>
    <mergeCell ref="A5:N5"/>
    <mergeCell ref="A7:A8"/>
    <mergeCell ref="B7:B8"/>
    <mergeCell ref="C7:C8"/>
    <mergeCell ref="D7:F7"/>
    <mergeCell ref="J7:L7"/>
    <mergeCell ref="G7:G8"/>
  </mergeCells>
  <printOptions/>
  <pageMargins left="0" right="0" top="0" bottom="0" header="0" footer="0"/>
  <pageSetup fitToWidth="2" fitToHeight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79"/>
  <sheetViews>
    <sheetView tabSelected="1" zoomScalePageLayoutView="0" workbookViewId="0" topLeftCell="N1">
      <selection activeCell="W16" sqref="W16"/>
    </sheetView>
  </sheetViews>
  <sheetFormatPr defaultColWidth="9.00390625" defaultRowHeight="12.75"/>
  <cols>
    <col min="1" max="1" width="5.00390625" style="158" customWidth="1"/>
    <col min="2" max="2" width="18.625" style="158" customWidth="1"/>
    <col min="3" max="3" width="13.25390625" style="158" customWidth="1"/>
    <col min="4" max="4" width="12.875" style="158" customWidth="1"/>
    <col min="5" max="6" width="13.00390625" style="158" customWidth="1"/>
    <col min="7" max="7" width="12.75390625" style="158" customWidth="1"/>
    <col min="8" max="10" width="12.625" style="158" customWidth="1"/>
    <col min="11" max="13" width="12.75390625" style="158" customWidth="1"/>
    <col min="14" max="14" width="12.875" style="158" customWidth="1"/>
    <col min="15" max="16" width="12.75390625" style="158" customWidth="1"/>
    <col min="17" max="18" width="13.00390625" style="158" customWidth="1"/>
    <col min="19" max="20" width="13.125" style="158" customWidth="1"/>
    <col min="21" max="21" width="12.875" style="158" customWidth="1"/>
    <col min="22" max="23" width="13.00390625" style="158" customWidth="1"/>
    <col min="24" max="24" width="13.125" style="158" customWidth="1"/>
    <col min="25" max="25" width="17.125" style="158" customWidth="1"/>
    <col min="26" max="27" width="13.375" style="158" customWidth="1"/>
    <col min="28" max="28" width="13.25390625" style="158" customWidth="1"/>
    <col min="29" max="30" width="13.375" style="158" customWidth="1"/>
    <col min="31" max="31" width="13.625" style="158" customWidth="1"/>
    <col min="32" max="32" width="13.375" style="158" customWidth="1"/>
    <col min="33" max="33" width="13.75390625" style="158" hidden="1" customWidth="1"/>
    <col min="34" max="34" width="13.625" style="158" customWidth="1"/>
    <col min="35" max="35" width="13.375" style="158" customWidth="1"/>
    <col min="36" max="36" width="13.125" style="158" customWidth="1"/>
    <col min="37" max="38" width="13.375" style="158" customWidth="1"/>
    <col min="39" max="39" width="18.00390625" style="158" hidden="1" customWidth="1"/>
    <col min="40" max="41" width="11.25390625" style="158" hidden="1" customWidth="1"/>
    <col min="42" max="42" width="13.75390625" style="158" hidden="1" customWidth="1"/>
    <col min="43" max="43" width="13.625" style="158" hidden="1" customWidth="1"/>
    <col min="44" max="16384" width="9.125" style="158" customWidth="1"/>
  </cols>
  <sheetData>
    <row r="1" ht="12.75">
      <c r="A1" s="158" t="s">
        <v>106</v>
      </c>
    </row>
    <row r="2" spans="2:33" ht="18">
      <c r="B2" s="243" t="s">
        <v>147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</row>
    <row r="3" spans="2:33" ht="18">
      <c r="B3" s="243" t="s">
        <v>120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</row>
    <row r="4" spans="2:33" ht="18.75" thickBot="1">
      <c r="B4" s="160"/>
      <c r="C4" s="248"/>
      <c r="D4" s="248"/>
      <c r="E4" s="199"/>
      <c r="F4" s="199"/>
      <c r="G4" s="199"/>
      <c r="H4" s="199"/>
      <c r="I4" s="199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57"/>
      <c r="Z4" s="157"/>
      <c r="AA4" s="157"/>
      <c r="AB4" s="157"/>
      <c r="AC4" s="157"/>
      <c r="AD4" s="157"/>
      <c r="AE4" s="157"/>
      <c r="AF4" s="157"/>
      <c r="AG4" s="157"/>
    </row>
    <row r="5" spans="1:43" ht="18" customHeight="1" thickBot="1">
      <c r="A5" s="253" t="s">
        <v>0</v>
      </c>
      <c r="B5" s="246" t="s">
        <v>107</v>
      </c>
      <c r="C5" s="246" t="s">
        <v>97</v>
      </c>
      <c r="D5" s="246" t="s">
        <v>98</v>
      </c>
      <c r="E5" s="246" t="s">
        <v>123</v>
      </c>
      <c r="F5" s="214"/>
      <c r="G5" s="264" t="s">
        <v>5</v>
      </c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6"/>
      <c r="AI5" s="249" t="s">
        <v>7</v>
      </c>
      <c r="AJ5" s="250"/>
      <c r="AK5" s="250"/>
      <c r="AL5" s="263"/>
      <c r="AM5" s="249" t="s">
        <v>7</v>
      </c>
      <c r="AN5" s="250"/>
      <c r="AO5" s="250"/>
      <c r="AP5" s="250"/>
      <c r="AQ5" s="263"/>
    </row>
    <row r="6" spans="1:43" ht="33" customHeight="1">
      <c r="A6" s="254"/>
      <c r="B6" s="247"/>
      <c r="C6" s="247"/>
      <c r="D6" s="247"/>
      <c r="E6" s="247"/>
      <c r="F6" s="215"/>
      <c r="G6" s="196"/>
      <c r="H6" s="196"/>
      <c r="I6" s="196"/>
      <c r="J6" s="244" t="s">
        <v>108</v>
      </c>
      <c r="K6" s="244" t="s">
        <v>109</v>
      </c>
      <c r="L6" s="244" t="s">
        <v>110</v>
      </c>
      <c r="M6" s="211"/>
      <c r="N6" s="244" t="s">
        <v>111</v>
      </c>
      <c r="O6" s="211"/>
      <c r="P6" s="211"/>
      <c r="Q6" s="244" t="s">
        <v>112</v>
      </c>
      <c r="R6" s="244" t="s">
        <v>113</v>
      </c>
      <c r="S6" s="191"/>
      <c r="T6" s="244" t="s">
        <v>114</v>
      </c>
      <c r="U6" s="211"/>
      <c r="V6" s="211"/>
      <c r="W6" s="244" t="s">
        <v>148</v>
      </c>
      <c r="X6" s="256" t="s">
        <v>134</v>
      </c>
      <c r="Y6" s="251" t="s">
        <v>1</v>
      </c>
      <c r="Z6" s="258" t="s">
        <v>115</v>
      </c>
      <c r="AA6" s="250"/>
      <c r="AB6" s="250"/>
      <c r="AC6" s="250"/>
      <c r="AD6" s="250"/>
      <c r="AE6" s="250"/>
      <c r="AF6" s="250"/>
      <c r="AG6" s="259"/>
      <c r="AH6" s="207"/>
      <c r="AI6" s="260" t="s">
        <v>103</v>
      </c>
      <c r="AJ6" s="261"/>
      <c r="AK6" s="262"/>
      <c r="AL6" s="213"/>
      <c r="AM6" s="213"/>
      <c r="AN6" s="213"/>
      <c r="AO6" s="191"/>
      <c r="AP6" s="191"/>
      <c r="AQ6" s="191"/>
    </row>
    <row r="7" spans="1:43" ht="147.75" customHeight="1" thickBot="1">
      <c r="A7" s="255"/>
      <c r="B7" s="245"/>
      <c r="C7" s="245"/>
      <c r="D7" s="245"/>
      <c r="E7" s="245"/>
      <c r="F7" s="212" t="s">
        <v>104</v>
      </c>
      <c r="G7" s="197" t="s">
        <v>116</v>
      </c>
      <c r="H7" s="198" t="s">
        <v>143</v>
      </c>
      <c r="I7" s="194" t="s">
        <v>144</v>
      </c>
      <c r="J7" s="245"/>
      <c r="K7" s="245"/>
      <c r="L7" s="245"/>
      <c r="M7" s="212" t="s">
        <v>107</v>
      </c>
      <c r="N7" s="245"/>
      <c r="O7" s="210" t="s">
        <v>131</v>
      </c>
      <c r="P7" s="210" t="s">
        <v>128</v>
      </c>
      <c r="Q7" s="245"/>
      <c r="R7" s="245"/>
      <c r="S7" s="197" t="s">
        <v>132</v>
      </c>
      <c r="T7" s="245"/>
      <c r="U7" s="212" t="s">
        <v>133</v>
      </c>
      <c r="V7" s="212" t="s">
        <v>126</v>
      </c>
      <c r="W7" s="245"/>
      <c r="X7" s="257"/>
      <c r="Y7" s="252"/>
      <c r="Z7" s="192" t="s">
        <v>117</v>
      </c>
      <c r="AA7" s="197" t="s">
        <v>135</v>
      </c>
      <c r="AB7" s="197" t="s">
        <v>129</v>
      </c>
      <c r="AC7" s="197" t="s">
        <v>118</v>
      </c>
      <c r="AD7" s="197" t="s">
        <v>136</v>
      </c>
      <c r="AE7" s="197" t="s">
        <v>137</v>
      </c>
      <c r="AF7" s="181" t="s">
        <v>145</v>
      </c>
      <c r="AG7" s="182" t="s">
        <v>101</v>
      </c>
      <c r="AH7" s="267" t="s">
        <v>130</v>
      </c>
      <c r="AI7" s="197" t="s">
        <v>138</v>
      </c>
      <c r="AJ7" s="197" t="s">
        <v>139</v>
      </c>
      <c r="AK7" s="197" t="s">
        <v>146</v>
      </c>
      <c r="AL7" s="183" t="s">
        <v>140</v>
      </c>
      <c r="AM7" s="184" t="s">
        <v>1</v>
      </c>
      <c r="AN7" s="184"/>
      <c r="AO7" s="197" t="s">
        <v>119</v>
      </c>
      <c r="AP7" s="197" t="s">
        <v>141</v>
      </c>
      <c r="AQ7" s="197" t="s">
        <v>142</v>
      </c>
    </row>
    <row r="8" spans="1:43" ht="16.5" thickBot="1">
      <c r="A8" s="209">
        <v>1</v>
      </c>
      <c r="B8" s="212">
        <v>2</v>
      </c>
      <c r="C8" s="212" t="s">
        <v>99</v>
      </c>
      <c r="D8" s="212" t="s">
        <v>100</v>
      </c>
      <c r="E8" s="212">
        <v>3</v>
      </c>
      <c r="F8" s="212" t="s">
        <v>105</v>
      </c>
      <c r="G8" s="212">
        <v>4</v>
      </c>
      <c r="H8" s="196" t="s">
        <v>124</v>
      </c>
      <c r="I8" s="196" t="s">
        <v>125</v>
      </c>
      <c r="J8" s="185">
        <v>7</v>
      </c>
      <c r="K8" s="186">
        <v>8</v>
      </c>
      <c r="L8" s="186">
        <v>9</v>
      </c>
      <c r="M8" s="186" t="s">
        <v>102</v>
      </c>
      <c r="N8" s="186">
        <v>10</v>
      </c>
      <c r="O8" s="186" t="s">
        <v>127</v>
      </c>
      <c r="P8" s="201">
        <v>11</v>
      </c>
      <c r="Q8" s="201">
        <v>12</v>
      </c>
      <c r="R8" s="186">
        <v>13</v>
      </c>
      <c r="S8" s="186">
        <v>14</v>
      </c>
      <c r="T8" s="186">
        <v>15</v>
      </c>
      <c r="U8" s="186">
        <v>16</v>
      </c>
      <c r="V8" s="186">
        <v>17</v>
      </c>
      <c r="W8" s="186">
        <v>18</v>
      </c>
      <c r="X8" s="187">
        <v>19</v>
      </c>
      <c r="Y8" s="188">
        <v>20</v>
      </c>
      <c r="Z8" s="189">
        <v>21</v>
      </c>
      <c r="AA8" s="186">
        <v>22</v>
      </c>
      <c r="AB8" s="186">
        <v>23</v>
      </c>
      <c r="AC8" s="186">
        <v>24</v>
      </c>
      <c r="AD8" s="186">
        <v>25</v>
      </c>
      <c r="AE8" s="186">
        <v>26</v>
      </c>
      <c r="AF8" s="188">
        <v>27</v>
      </c>
      <c r="AG8" s="190">
        <v>25</v>
      </c>
      <c r="AH8" s="188">
        <v>28</v>
      </c>
      <c r="AI8" s="186">
        <v>29</v>
      </c>
      <c r="AJ8" s="186">
        <v>30</v>
      </c>
      <c r="AK8" s="186">
        <v>31</v>
      </c>
      <c r="AL8" s="186">
        <v>32</v>
      </c>
      <c r="AM8" s="187">
        <v>33</v>
      </c>
      <c r="AN8" s="187"/>
      <c r="AO8" s="186">
        <v>34</v>
      </c>
      <c r="AP8" s="186">
        <v>35</v>
      </c>
      <c r="AQ8" s="186">
        <v>36</v>
      </c>
    </row>
    <row r="9" spans="1:43" s="164" customFormat="1" ht="15">
      <c r="A9" s="168">
        <v>1</v>
      </c>
      <c r="B9" s="172" t="s">
        <v>46</v>
      </c>
      <c r="C9" s="208">
        <v>3305.6</v>
      </c>
      <c r="D9" s="173">
        <v>19.3</v>
      </c>
      <c r="E9" s="170">
        <f>C9+D9</f>
        <v>3324.9</v>
      </c>
      <c r="F9" s="268">
        <v>185.75</v>
      </c>
      <c r="G9" s="170">
        <f>F9*1.022</f>
        <v>189.84</v>
      </c>
      <c r="H9" s="193">
        <f>G9-T9</f>
        <v>189.761</v>
      </c>
      <c r="I9" s="193">
        <f>H9*AB9</f>
        <v>12.858</v>
      </c>
      <c r="J9" s="175">
        <v>132</v>
      </c>
      <c r="K9" s="269">
        <v>0.023</v>
      </c>
      <c r="L9" s="176">
        <v>448.7</v>
      </c>
      <c r="M9" s="172" t="s">
        <v>46</v>
      </c>
      <c r="N9" s="173">
        <f>L9*K9</f>
        <v>10.32</v>
      </c>
      <c r="O9" s="173">
        <f>N9*AF9</f>
        <v>1705.48</v>
      </c>
      <c r="P9" s="174">
        <f>O9/E9</f>
        <v>0.51</v>
      </c>
      <c r="Q9" s="202">
        <v>108</v>
      </c>
      <c r="R9" s="200">
        <v>139.81</v>
      </c>
      <c r="S9" s="169">
        <f>J9-Q9</f>
        <v>24</v>
      </c>
      <c r="T9" s="193">
        <v>0.079</v>
      </c>
      <c r="U9" s="270">
        <f>T9*AB9</f>
        <v>0.005</v>
      </c>
      <c r="V9" s="170">
        <v>8.4</v>
      </c>
      <c r="W9" s="170">
        <v>100.8</v>
      </c>
      <c r="X9" s="171">
        <f>W9/S9</f>
        <v>4.2</v>
      </c>
      <c r="Y9" s="177" t="s">
        <v>46</v>
      </c>
      <c r="Z9" s="271">
        <v>33.31</v>
      </c>
      <c r="AA9" s="170">
        <f>H9*Z9</f>
        <v>6320.94</v>
      </c>
      <c r="AB9" s="206">
        <v>0.06776</v>
      </c>
      <c r="AC9" s="170">
        <v>1947.38</v>
      </c>
      <c r="AD9" s="170">
        <f>I9*AC9</f>
        <v>25039.41</v>
      </c>
      <c r="AE9" s="170">
        <f>AA9+AD9</f>
        <v>31360.35</v>
      </c>
      <c r="AF9" s="203">
        <v>165.26</v>
      </c>
      <c r="AG9" s="178" t="e">
        <f>AE9/#REF!</f>
        <v>#REF!</v>
      </c>
      <c r="AH9" s="272">
        <v>125.997</v>
      </c>
      <c r="AI9" s="273">
        <f>AH9-I9-U9</f>
        <v>113.134</v>
      </c>
      <c r="AJ9" s="270">
        <f>AI9/E9*C9</f>
        <v>112.477</v>
      </c>
      <c r="AK9" s="270">
        <f>AI9/E9*D9</f>
        <v>0.657</v>
      </c>
      <c r="AL9" s="274">
        <f>AI9/E9</f>
        <v>0.03403</v>
      </c>
      <c r="AM9" s="177" t="s">
        <v>46</v>
      </c>
      <c r="AN9" s="179"/>
      <c r="AO9" s="170">
        <v>1580.89</v>
      </c>
      <c r="AP9" s="170">
        <f>AJ9*AC9</f>
        <v>219035.46</v>
      </c>
      <c r="AQ9" s="174">
        <f>AP9/C9</f>
        <v>66.26</v>
      </c>
    </row>
    <row r="10" spans="1:43" ht="15">
      <c r="A10" s="168">
        <v>2</v>
      </c>
      <c r="B10" s="172" t="s">
        <v>47</v>
      </c>
      <c r="C10" s="208">
        <v>3300.6</v>
      </c>
      <c r="D10" s="173">
        <v>19.1</v>
      </c>
      <c r="E10" s="170">
        <f>C10+D10</f>
        <v>3319.7</v>
      </c>
      <c r="F10" s="268">
        <v>185.87</v>
      </c>
      <c r="G10" s="170">
        <f>F10*1.022</f>
        <v>189.96</v>
      </c>
      <c r="H10" s="193">
        <f>G10-T10</f>
        <v>189.668</v>
      </c>
      <c r="I10" s="193">
        <f>H10*AB10</f>
        <v>12.852</v>
      </c>
      <c r="J10" s="175">
        <v>120</v>
      </c>
      <c r="K10" s="269">
        <v>0.023</v>
      </c>
      <c r="L10" s="176">
        <v>437</v>
      </c>
      <c r="M10" s="172" t="s">
        <v>47</v>
      </c>
      <c r="N10" s="173">
        <f>L10*K10</f>
        <v>10.05</v>
      </c>
      <c r="O10" s="173">
        <f>N10*AF10</f>
        <v>1660.86</v>
      </c>
      <c r="P10" s="174">
        <f>O10/E10</f>
        <v>0.5</v>
      </c>
      <c r="Q10" s="202">
        <v>113</v>
      </c>
      <c r="R10" s="200">
        <v>110.65</v>
      </c>
      <c r="S10" s="169">
        <f>J10-Q10</f>
        <v>7</v>
      </c>
      <c r="T10" s="193">
        <v>0.292</v>
      </c>
      <c r="U10" s="270">
        <f>T10*AB10</f>
        <v>0.02</v>
      </c>
      <c r="V10" s="170">
        <v>0</v>
      </c>
      <c r="W10" s="170">
        <v>29.4</v>
      </c>
      <c r="X10" s="171">
        <f>W10/S10</f>
        <v>4.2</v>
      </c>
      <c r="Y10" s="177" t="s">
        <v>47</v>
      </c>
      <c r="Z10" s="271">
        <v>33.31</v>
      </c>
      <c r="AA10" s="170">
        <f>H10*Z10</f>
        <v>6317.84</v>
      </c>
      <c r="AB10" s="206">
        <v>0.06776</v>
      </c>
      <c r="AC10" s="170">
        <v>1947.38</v>
      </c>
      <c r="AD10" s="170">
        <f>I10*AC10</f>
        <v>25027.73</v>
      </c>
      <c r="AE10" s="170">
        <f>AA10+AD10</f>
        <v>31345.57</v>
      </c>
      <c r="AF10" s="203">
        <v>165.26</v>
      </c>
      <c r="AG10" s="178" t="e">
        <f>AE10/#REF!</f>
        <v>#REF!</v>
      </c>
      <c r="AH10" s="272">
        <v>118.095</v>
      </c>
      <c r="AI10" s="273">
        <f>AH10-I10-U10</f>
        <v>105.223</v>
      </c>
      <c r="AJ10" s="270">
        <f>AI10/E10*C10</f>
        <v>104.618</v>
      </c>
      <c r="AK10" s="270">
        <f>AI10/E10*D10</f>
        <v>0.605</v>
      </c>
      <c r="AL10" s="274">
        <f>AI10/E10</f>
        <v>0.0317</v>
      </c>
      <c r="AM10" s="177" t="s">
        <v>47</v>
      </c>
      <c r="AN10" s="179"/>
      <c r="AO10" s="170">
        <v>1580.89</v>
      </c>
      <c r="AP10" s="170">
        <f>AJ10*AC10</f>
        <v>203731</v>
      </c>
      <c r="AQ10" s="174">
        <f>AP10/C10</f>
        <v>61.73</v>
      </c>
    </row>
    <row r="11" spans="1:43" ht="15">
      <c r="A11" s="168">
        <v>3</v>
      </c>
      <c r="B11" s="172" t="s">
        <v>41</v>
      </c>
      <c r="C11" s="174">
        <v>10021.2</v>
      </c>
      <c r="D11" s="174">
        <v>0</v>
      </c>
      <c r="E11" s="170">
        <f>C11+D11</f>
        <v>10021.2</v>
      </c>
      <c r="F11" s="268">
        <v>561.13</v>
      </c>
      <c r="G11" s="170">
        <f>F11*1.022</f>
        <v>573.47</v>
      </c>
      <c r="H11" s="193">
        <f>G11-T11</f>
        <v>573.47</v>
      </c>
      <c r="I11" s="193">
        <f>H11*AB11</f>
        <v>38.858</v>
      </c>
      <c r="J11" s="275">
        <v>402</v>
      </c>
      <c r="K11" s="276">
        <v>0.023</v>
      </c>
      <c r="L11" s="176">
        <v>1819.6</v>
      </c>
      <c r="M11" s="172" t="s">
        <v>41</v>
      </c>
      <c r="N11" s="173">
        <f>L11*K11</f>
        <v>41.85</v>
      </c>
      <c r="O11" s="173">
        <f>N11*AF11</f>
        <v>6916.13</v>
      </c>
      <c r="P11" s="174">
        <f>O11/E11</f>
        <v>0.69</v>
      </c>
      <c r="Q11" s="277">
        <v>367</v>
      </c>
      <c r="R11" s="278">
        <v>418.79</v>
      </c>
      <c r="S11" s="279">
        <f>J11-Q11</f>
        <v>35</v>
      </c>
      <c r="T11" s="280"/>
      <c r="U11" s="270"/>
      <c r="V11" s="170">
        <v>16.8</v>
      </c>
      <c r="W11" s="170">
        <v>147</v>
      </c>
      <c r="X11" s="171">
        <f>W11/S11</f>
        <v>4.2</v>
      </c>
      <c r="Y11" s="177" t="s">
        <v>41</v>
      </c>
      <c r="Z11" s="271">
        <v>33.31</v>
      </c>
      <c r="AA11" s="170">
        <f>H11*Z11</f>
        <v>19102.29</v>
      </c>
      <c r="AB11" s="206">
        <v>0.06776</v>
      </c>
      <c r="AC11" s="170">
        <v>1947.38</v>
      </c>
      <c r="AD11" s="170">
        <f>I11*AC11</f>
        <v>75671.29</v>
      </c>
      <c r="AE11" s="170">
        <f>AA11+AD11</f>
        <v>94773.58</v>
      </c>
      <c r="AF11" s="203">
        <v>165.26</v>
      </c>
      <c r="AG11" s="178" t="e">
        <f>AE11/#REF!</f>
        <v>#REF!</v>
      </c>
      <c r="AH11" s="272">
        <v>348.829</v>
      </c>
      <c r="AI11" s="273">
        <f>AH11-I11-U11</f>
        <v>309.971</v>
      </c>
      <c r="AJ11" s="270">
        <f>AI11/E11*C11</f>
        <v>309.971</v>
      </c>
      <c r="AK11" s="270"/>
      <c r="AL11" s="274">
        <f>AI11/E11</f>
        <v>0.03093</v>
      </c>
      <c r="AM11" s="177" t="s">
        <v>41</v>
      </c>
      <c r="AN11" s="179"/>
      <c r="AO11" s="170">
        <v>1580.89</v>
      </c>
      <c r="AP11" s="170">
        <f>AJ11*AC11</f>
        <v>603631.33</v>
      </c>
      <c r="AQ11" s="174">
        <f>AP11/C11</f>
        <v>60.24</v>
      </c>
    </row>
    <row r="12" spans="1:43" ht="15">
      <c r="A12" s="168"/>
      <c r="B12" s="172"/>
      <c r="C12" s="174"/>
      <c r="D12" s="281"/>
      <c r="E12" s="170"/>
      <c r="F12" s="168"/>
      <c r="G12" s="170"/>
      <c r="H12" s="193"/>
      <c r="I12" s="193"/>
      <c r="J12" s="282" t="s">
        <v>106</v>
      </c>
      <c r="K12" s="276"/>
      <c r="L12" s="176"/>
      <c r="M12" s="172"/>
      <c r="N12" s="173"/>
      <c r="O12" s="173"/>
      <c r="P12" s="174"/>
      <c r="Q12" s="283"/>
      <c r="R12" s="284" t="s">
        <v>106</v>
      </c>
      <c r="S12" s="279"/>
      <c r="T12" s="280"/>
      <c r="U12" s="270"/>
      <c r="V12" s="170"/>
      <c r="W12" s="170"/>
      <c r="X12" s="171"/>
      <c r="Y12" s="177"/>
      <c r="Z12" s="271"/>
      <c r="AA12" s="170"/>
      <c r="AB12" s="206"/>
      <c r="AC12" s="174"/>
      <c r="AD12" s="170"/>
      <c r="AE12" s="170"/>
      <c r="AF12" s="203"/>
      <c r="AG12" s="178"/>
      <c r="AH12" s="272"/>
      <c r="AI12" s="273"/>
      <c r="AJ12" s="270"/>
      <c r="AK12" s="270"/>
      <c r="AL12" s="274"/>
      <c r="AM12" s="177"/>
      <c r="AN12" s="179"/>
      <c r="AO12" s="174"/>
      <c r="AP12" s="170"/>
      <c r="AQ12" s="174"/>
    </row>
    <row r="13" spans="1:43" ht="15">
      <c r="A13" s="168"/>
      <c r="B13" s="204" t="s">
        <v>75</v>
      </c>
      <c r="C13" s="285">
        <f>SUM(C9:C12)</f>
        <v>16627.4</v>
      </c>
      <c r="D13" s="285">
        <f aca="true" t="shared" si="0" ref="D13:J13">SUM(D9:D11)</f>
        <v>38.4</v>
      </c>
      <c r="E13" s="286">
        <f t="shared" si="0"/>
        <v>16665.8</v>
      </c>
      <c r="F13" s="287">
        <f t="shared" si="0"/>
        <v>932.75</v>
      </c>
      <c r="G13" s="287">
        <f t="shared" si="0"/>
        <v>953.27</v>
      </c>
      <c r="H13" s="195">
        <f t="shared" si="0"/>
        <v>952.899</v>
      </c>
      <c r="I13" s="195">
        <f t="shared" si="0"/>
        <v>64.568</v>
      </c>
      <c r="J13" s="288">
        <f t="shared" si="0"/>
        <v>654</v>
      </c>
      <c r="K13" s="195"/>
      <c r="L13" s="285">
        <f>SUM(L9:L11)</f>
        <v>2705.3</v>
      </c>
      <c r="M13" s="204" t="s">
        <v>75</v>
      </c>
      <c r="N13" s="289">
        <f>SUM(N9:N11)</f>
        <v>62.22</v>
      </c>
      <c r="O13" s="173">
        <f>SUM(O9:O12)</f>
        <v>10282.47</v>
      </c>
      <c r="P13" s="174"/>
      <c r="Q13" s="290">
        <f aca="true" t="shared" si="1" ref="Q13:W13">SUM(Q9:Q11)</f>
        <v>588</v>
      </c>
      <c r="R13" s="291">
        <f t="shared" si="1"/>
        <v>669.25</v>
      </c>
      <c r="S13" s="290">
        <f t="shared" si="1"/>
        <v>66</v>
      </c>
      <c r="T13" s="195">
        <f t="shared" si="1"/>
        <v>0.371</v>
      </c>
      <c r="U13" s="292">
        <f t="shared" si="1"/>
        <v>0.025</v>
      </c>
      <c r="V13" s="286">
        <f t="shared" si="1"/>
        <v>25.2</v>
      </c>
      <c r="W13" s="170">
        <f t="shared" si="1"/>
        <v>277.2</v>
      </c>
      <c r="X13" s="180"/>
      <c r="Y13" s="180"/>
      <c r="Z13" s="180"/>
      <c r="AA13" s="286">
        <f>SUM(AA9:AA11)</f>
        <v>31741.07</v>
      </c>
      <c r="AB13" s="206"/>
      <c r="AC13" s="180"/>
      <c r="AD13" s="286">
        <f>SUM(AD9:AD11)</f>
        <v>125738.43</v>
      </c>
      <c r="AE13" s="286">
        <f>SUM(AE9:AE11)</f>
        <v>157479.5</v>
      </c>
      <c r="AF13" s="203">
        <f>AF11</f>
        <v>165.26</v>
      </c>
      <c r="AG13" s="180" t="e">
        <f>SUM(AG11:AG11)</f>
        <v>#REF!</v>
      </c>
      <c r="AH13" s="293">
        <f>SUM(AH9:AH11)</f>
        <v>592.921</v>
      </c>
      <c r="AI13" s="294">
        <f>SUM(AI9:AI11)</f>
        <v>528.328</v>
      </c>
      <c r="AJ13" s="292">
        <f>SUM(AJ9:AJ11)</f>
        <v>527.066</v>
      </c>
      <c r="AK13" s="292">
        <f>SUM(AK9:AK11)</f>
        <v>1.262</v>
      </c>
      <c r="AL13" s="274"/>
      <c r="AM13" s="180">
        <f>SUM(AM11:AM11)</f>
        <v>0</v>
      </c>
      <c r="AN13" s="180">
        <f>SUM(AN11:AN11)</f>
        <v>0</v>
      </c>
      <c r="AO13" s="180"/>
      <c r="AP13" s="286">
        <f>SUM(AP9:AP11)</f>
        <v>1026397.79</v>
      </c>
      <c r="AQ13" s="180">
        <f>SUM(AQ11:AQ11)</f>
        <v>60.2</v>
      </c>
    </row>
    <row r="14" spans="1:43" ht="46.5" customHeight="1">
      <c r="A14" s="295" t="s">
        <v>106</v>
      </c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159"/>
      <c r="T14" s="159"/>
      <c r="U14" s="159"/>
      <c r="V14" s="159"/>
      <c r="W14" s="159" t="s">
        <v>106</v>
      </c>
      <c r="X14" s="159"/>
      <c r="Y14" s="159"/>
      <c r="Z14" s="159"/>
      <c r="AA14" s="159"/>
      <c r="AB14" s="159"/>
      <c r="AC14" s="159"/>
      <c r="AD14" s="159"/>
      <c r="AE14" s="159"/>
      <c r="AF14" s="159"/>
      <c r="AG14" s="296"/>
      <c r="AH14" s="157"/>
      <c r="AI14" s="157"/>
      <c r="AJ14" s="161"/>
      <c r="AK14" s="157"/>
      <c r="AL14" s="157"/>
      <c r="AM14" s="157"/>
      <c r="AN14" s="157"/>
      <c r="AO14" s="157"/>
      <c r="AP14" s="157"/>
      <c r="AQ14" s="157"/>
    </row>
    <row r="15" spans="1:43" ht="12.75">
      <c r="A15" s="165" t="s">
        <v>121</v>
      </c>
      <c r="B15" s="165"/>
      <c r="F15" s="167"/>
      <c r="G15" s="297"/>
      <c r="H15" s="163"/>
      <c r="I15" s="163"/>
      <c r="J15" s="163"/>
      <c r="T15" s="167"/>
      <c r="U15" s="167"/>
      <c r="V15" s="167"/>
      <c r="AB15" s="167"/>
      <c r="AG15" s="298"/>
      <c r="AH15" s="157"/>
      <c r="AI15" s="167"/>
      <c r="AJ15" s="161"/>
      <c r="AK15" s="157"/>
      <c r="AL15" s="157"/>
      <c r="AM15" s="157"/>
      <c r="AN15" s="157"/>
      <c r="AO15" s="157"/>
      <c r="AP15" s="157"/>
      <c r="AQ15" s="157"/>
    </row>
    <row r="16" spans="1:43" ht="12.75">
      <c r="A16" s="166" t="s">
        <v>122</v>
      </c>
      <c r="B16" s="205"/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300"/>
      <c r="P16" s="300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</row>
    <row r="17" spans="34:43" ht="15">
      <c r="AH17" s="157"/>
      <c r="AI17" s="157"/>
      <c r="AJ17" s="162"/>
      <c r="AK17" s="157"/>
      <c r="AL17" s="157"/>
      <c r="AM17" s="157"/>
      <c r="AN17" s="157"/>
      <c r="AO17" s="157"/>
      <c r="AP17" s="157"/>
      <c r="AQ17" s="157"/>
    </row>
    <row r="18" spans="34:43" ht="12.75">
      <c r="AH18" s="157"/>
      <c r="AI18" s="157"/>
      <c r="AJ18" s="161"/>
      <c r="AK18" s="157"/>
      <c r="AL18" s="157"/>
      <c r="AM18" s="157"/>
      <c r="AN18" s="157"/>
      <c r="AO18" s="157"/>
      <c r="AP18" s="157"/>
      <c r="AQ18" s="157"/>
    </row>
    <row r="19" spans="34:43" ht="12.75"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</row>
    <row r="20" spans="34:43" ht="12.75"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</row>
    <row r="21" spans="34:43" ht="12.75"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</row>
    <row r="22" spans="34:43" ht="12.75"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</row>
    <row r="23" spans="34:43" ht="12.75"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</row>
    <row r="24" spans="34:43" ht="12.75"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</row>
    <row r="25" spans="34:43" ht="12.75"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</row>
    <row r="26" spans="34:43" ht="12.75"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</row>
    <row r="27" spans="34:43" ht="12.75"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</row>
    <row r="28" spans="34:43" ht="12.75"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</row>
    <row r="29" spans="34:43" ht="12.75"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</row>
    <row r="30" spans="34:43" ht="12.75"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</row>
    <row r="31" spans="34:43" ht="12.75"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</row>
    <row r="32" spans="34:43" ht="12.75"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</row>
    <row r="33" spans="34:43" ht="12.75"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</row>
    <row r="34" spans="34:43" ht="12.75"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</row>
    <row r="35" spans="34:43" ht="12.75"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</row>
    <row r="36" spans="34:43" ht="12.75"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</row>
    <row r="37" spans="34:43" ht="12.75"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</row>
    <row r="38" spans="34:43" ht="12.75"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</row>
    <row r="39" spans="34:43" ht="12.75"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</row>
    <row r="40" spans="34:43" ht="12.75"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</row>
    <row r="41" spans="34:43" ht="12.75"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</row>
    <row r="42" spans="34:43" ht="12.75"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</row>
    <row r="43" spans="34:43" ht="12.75"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</row>
    <row r="44" spans="34:43" ht="12.75"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</row>
    <row r="45" spans="34:43" ht="12.75"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</row>
    <row r="46" spans="34:43" ht="12.75"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</row>
    <row r="47" spans="34:43" ht="12.75"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</row>
    <row r="48" spans="34:43" ht="12.75"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</row>
    <row r="49" spans="34:43" ht="12.75"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</row>
    <row r="50" spans="34:43" ht="12.75"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</row>
    <row r="51" spans="34:43" ht="12.75"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</row>
    <row r="52" spans="34:43" ht="12.75"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</row>
    <row r="53" spans="34:43" ht="12.75"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</row>
    <row r="54" spans="34:43" ht="12.75"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</row>
    <row r="55" spans="34:43" ht="12.75"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</row>
    <row r="56" spans="34:43" ht="12.75"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</row>
    <row r="57" spans="34:43" ht="12.75"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</row>
    <row r="58" spans="34:43" ht="12.75"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</row>
    <row r="59" spans="34:43" ht="12.75"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</row>
    <row r="60" spans="34:43" ht="12.75"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</row>
    <row r="61" spans="34:43" ht="12.75"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</row>
    <row r="62" spans="34:43" ht="12.75"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</row>
    <row r="63" spans="34:43" ht="12.75"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</row>
    <row r="64" spans="34:43" ht="12.75"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</row>
    <row r="65" spans="34:43" ht="12.75"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</row>
    <row r="66" spans="34:43" ht="12.75"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</row>
    <row r="67" spans="34:43" ht="12.75"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</row>
    <row r="68" spans="34:43" ht="12.75"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</row>
    <row r="69" spans="34:43" ht="12.75"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</row>
    <row r="70" spans="34:43" ht="12.75"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</row>
    <row r="71" spans="34:43" ht="12.75"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</row>
    <row r="72" spans="34:43" ht="12.75"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</row>
    <row r="73" spans="34:43" ht="12.75"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</row>
    <row r="74" spans="34:43" ht="12.75"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</row>
    <row r="75" spans="34:43" ht="12.75"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</row>
    <row r="76" spans="34:43" ht="12.75"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</row>
    <row r="77" spans="34:43" ht="12.75"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</row>
    <row r="78" spans="34:43" ht="12.75"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</row>
    <row r="79" spans="34:43" ht="12.75"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</row>
    <row r="80" spans="34:43" ht="12.75"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</row>
    <row r="81" spans="34:43" ht="12.75"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</row>
    <row r="82" spans="34:43" ht="12.75"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</row>
    <row r="83" spans="34:43" ht="12.75"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</row>
    <row r="84" spans="34:43" ht="12.75"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</row>
    <row r="85" spans="34:43" ht="12.75"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</row>
    <row r="86" spans="34:43" ht="12.75"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</row>
    <row r="87" spans="34:43" ht="12.75"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</row>
    <row r="88" spans="34:43" ht="12.75"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</row>
    <row r="89" spans="34:43" ht="12.75"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</row>
    <row r="90" spans="34:43" ht="12.75"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</row>
    <row r="91" spans="34:43" ht="12.75"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</row>
    <row r="92" spans="34:43" ht="12.75"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</row>
    <row r="93" spans="34:43" ht="12.75"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</row>
    <row r="94" spans="34:43" ht="12.75"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</row>
    <row r="95" spans="34:43" ht="12.75"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</row>
    <row r="96" spans="34:43" ht="12.75"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</row>
    <row r="97" spans="34:43" ht="12.75"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</row>
    <row r="98" spans="34:43" ht="12.75"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</row>
    <row r="99" spans="34:43" ht="12.75">
      <c r="AH99" s="157"/>
      <c r="AI99" s="157"/>
      <c r="AJ99" s="157"/>
      <c r="AK99" s="157"/>
      <c r="AL99" s="157"/>
      <c r="AM99" s="157"/>
      <c r="AN99" s="157"/>
      <c r="AO99" s="157"/>
      <c r="AP99" s="157"/>
      <c r="AQ99" s="157"/>
    </row>
    <row r="100" spans="34:43" ht="12.75"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</row>
    <row r="101" spans="34:43" ht="12.75">
      <c r="AH101" s="157"/>
      <c r="AI101" s="157"/>
      <c r="AJ101" s="157"/>
      <c r="AK101" s="157"/>
      <c r="AL101" s="157"/>
      <c r="AM101" s="157"/>
      <c r="AN101" s="157"/>
      <c r="AO101" s="157"/>
      <c r="AP101" s="157"/>
      <c r="AQ101" s="157"/>
    </row>
    <row r="102" spans="34:43" ht="12.75"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</row>
    <row r="103" spans="34:43" ht="12.75"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</row>
    <row r="104" spans="34:43" ht="12.75">
      <c r="AH104" s="157"/>
      <c r="AI104" s="157"/>
      <c r="AJ104" s="157"/>
      <c r="AK104" s="157"/>
      <c r="AL104" s="157"/>
      <c r="AM104" s="157"/>
      <c r="AN104" s="157"/>
      <c r="AO104" s="157"/>
      <c r="AP104" s="157"/>
      <c r="AQ104" s="157"/>
    </row>
    <row r="105" spans="34:43" ht="12.75">
      <c r="AH105" s="157"/>
      <c r="AI105" s="157"/>
      <c r="AJ105" s="157"/>
      <c r="AK105" s="157"/>
      <c r="AL105" s="157"/>
      <c r="AM105" s="157"/>
      <c r="AN105" s="157"/>
      <c r="AO105" s="157"/>
      <c r="AP105" s="157"/>
      <c r="AQ105" s="157"/>
    </row>
    <row r="106" spans="34:43" ht="12.75">
      <c r="AH106" s="157"/>
      <c r="AI106" s="157"/>
      <c r="AJ106" s="157"/>
      <c r="AK106" s="157"/>
      <c r="AL106" s="157"/>
      <c r="AM106" s="157"/>
      <c r="AN106" s="157"/>
      <c r="AO106" s="157"/>
      <c r="AP106" s="157"/>
      <c r="AQ106" s="157"/>
    </row>
    <row r="107" spans="34:43" ht="12.75">
      <c r="AH107" s="157"/>
      <c r="AI107" s="157"/>
      <c r="AJ107" s="157"/>
      <c r="AK107" s="157"/>
      <c r="AL107" s="157"/>
      <c r="AM107" s="157"/>
      <c r="AN107" s="157"/>
      <c r="AO107" s="157"/>
      <c r="AP107" s="157"/>
      <c r="AQ107" s="157"/>
    </row>
    <row r="108" spans="34:43" ht="12.75"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</row>
    <row r="109" spans="34:43" ht="12.75"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</row>
    <row r="110" spans="34:43" ht="12.75"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</row>
    <row r="111" spans="34:43" ht="12.75">
      <c r="AH111" s="157"/>
      <c r="AI111" s="157"/>
      <c r="AJ111" s="157"/>
      <c r="AK111" s="157"/>
      <c r="AL111" s="157"/>
      <c r="AM111" s="157"/>
      <c r="AN111" s="157"/>
      <c r="AO111" s="157"/>
      <c r="AP111" s="157"/>
      <c r="AQ111" s="157"/>
    </row>
    <row r="112" spans="34:43" ht="12.75"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</row>
    <row r="113" spans="34:43" ht="12.75"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</row>
    <row r="114" spans="34:43" ht="12.75"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</row>
    <row r="115" spans="34:43" ht="12.75"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</row>
    <row r="116" spans="34:43" ht="12.75"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</row>
    <row r="117" spans="34:43" ht="12.75"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</row>
    <row r="118" spans="34:43" ht="12.75"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</row>
    <row r="119" spans="34:43" ht="12.75"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</row>
    <row r="120" spans="34:43" ht="12.75"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</row>
    <row r="121" spans="34:43" ht="12.75"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</row>
    <row r="122" spans="34:43" ht="12.75"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</row>
    <row r="123" spans="34:43" ht="12.75"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</row>
    <row r="124" spans="34:43" ht="12.75"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</row>
    <row r="125" spans="34:43" ht="12.75"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</row>
    <row r="126" spans="34:43" ht="12.75"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</row>
    <row r="127" spans="34:43" ht="12.75">
      <c r="AH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</row>
    <row r="128" spans="34:43" ht="12.75"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</row>
    <row r="129" spans="34:43" ht="12.75"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</row>
    <row r="130" spans="34:43" ht="12.75"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</row>
    <row r="131" spans="34:43" ht="12.75"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</row>
    <row r="132" spans="34:43" ht="12.75"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</row>
    <row r="133" spans="34:43" ht="12.75"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</row>
    <row r="134" spans="34:43" ht="12.75"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</row>
    <row r="135" spans="34:43" ht="12.75"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</row>
    <row r="136" spans="34:43" ht="12.75"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</row>
    <row r="137" spans="34:43" ht="12.75"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</row>
    <row r="138" spans="34:43" ht="12.75"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</row>
    <row r="139" spans="34:43" ht="12.75"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</row>
    <row r="140" spans="34:43" ht="12.75">
      <c r="AH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</row>
    <row r="141" spans="34:43" ht="12.75"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</row>
    <row r="142" spans="34:43" ht="12.75"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</row>
    <row r="143" spans="34:43" ht="12.75"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</row>
    <row r="144" spans="34:43" ht="12.75">
      <c r="AH144" s="157"/>
      <c r="AI144" s="157"/>
      <c r="AJ144" s="157"/>
      <c r="AK144" s="157"/>
      <c r="AL144" s="157"/>
      <c r="AM144" s="157"/>
      <c r="AN144" s="157"/>
      <c r="AO144" s="157"/>
      <c r="AP144" s="157"/>
      <c r="AQ144" s="157"/>
    </row>
    <row r="145" spans="34:43" ht="12.75">
      <c r="AH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</row>
    <row r="146" spans="34:43" ht="12.75">
      <c r="AH146" s="157"/>
      <c r="AI146" s="157"/>
      <c r="AJ146" s="157"/>
      <c r="AK146" s="157"/>
      <c r="AL146" s="157"/>
      <c r="AM146" s="157"/>
      <c r="AN146" s="157"/>
      <c r="AO146" s="157"/>
      <c r="AP146" s="157"/>
      <c r="AQ146" s="157"/>
    </row>
    <row r="147" spans="34:43" ht="12.75">
      <c r="AH147" s="157"/>
      <c r="AI147" s="157"/>
      <c r="AJ147" s="157"/>
      <c r="AK147" s="157"/>
      <c r="AL147" s="157"/>
      <c r="AM147" s="157"/>
      <c r="AN147" s="157"/>
      <c r="AO147" s="157"/>
      <c r="AP147" s="157"/>
      <c r="AQ147" s="157"/>
    </row>
    <row r="148" spans="34:43" ht="12.75">
      <c r="AH148" s="157"/>
      <c r="AI148" s="157"/>
      <c r="AJ148" s="157"/>
      <c r="AK148" s="157"/>
      <c r="AL148" s="157"/>
      <c r="AM148" s="157"/>
      <c r="AN148" s="157"/>
      <c r="AO148" s="157"/>
      <c r="AP148" s="157"/>
      <c r="AQ148" s="157"/>
    </row>
    <row r="149" spans="34:43" ht="12.75">
      <c r="AH149" s="157"/>
      <c r="AI149" s="157"/>
      <c r="AJ149" s="157"/>
      <c r="AK149" s="157"/>
      <c r="AL149" s="157"/>
      <c r="AM149" s="157"/>
      <c r="AN149" s="157"/>
      <c r="AO149" s="157"/>
      <c r="AP149" s="157"/>
      <c r="AQ149" s="157"/>
    </row>
    <row r="150" spans="34:43" ht="12.75"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</row>
    <row r="151" spans="34:43" ht="12.75">
      <c r="AH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</row>
    <row r="152" spans="34:43" ht="12.75"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</row>
    <row r="153" spans="34:43" ht="12.75"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</row>
    <row r="154" spans="34:43" ht="12.75">
      <c r="AH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</row>
    <row r="155" spans="34:43" ht="12.75"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</row>
    <row r="156" spans="34:43" ht="12.75"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</row>
    <row r="157" spans="34:43" ht="12.75">
      <c r="AH157" s="157"/>
      <c r="AI157" s="157"/>
      <c r="AJ157" s="157"/>
      <c r="AK157" s="157"/>
      <c r="AL157" s="157"/>
      <c r="AM157" s="157"/>
      <c r="AN157" s="157"/>
      <c r="AO157" s="157"/>
      <c r="AP157" s="157"/>
      <c r="AQ157" s="157"/>
    </row>
    <row r="158" spans="34:43" ht="12.75">
      <c r="AH158" s="157"/>
      <c r="AI158" s="157"/>
      <c r="AJ158" s="157"/>
      <c r="AK158" s="157"/>
      <c r="AL158" s="157"/>
      <c r="AM158" s="157"/>
      <c r="AN158" s="157"/>
      <c r="AO158" s="157"/>
      <c r="AP158" s="157"/>
      <c r="AQ158" s="157"/>
    </row>
    <row r="159" spans="34:43" ht="12.75">
      <c r="AH159" s="157"/>
      <c r="AI159" s="157"/>
      <c r="AJ159" s="157"/>
      <c r="AK159" s="157"/>
      <c r="AL159" s="157"/>
      <c r="AM159" s="157"/>
      <c r="AN159" s="157"/>
      <c r="AO159" s="157"/>
      <c r="AP159" s="157"/>
      <c r="AQ159" s="157"/>
    </row>
    <row r="160" spans="34:43" ht="12.75">
      <c r="AH160" s="157"/>
      <c r="AI160" s="157"/>
      <c r="AJ160" s="157"/>
      <c r="AK160" s="157"/>
      <c r="AL160" s="157"/>
      <c r="AM160" s="157"/>
      <c r="AN160" s="157"/>
      <c r="AO160" s="157"/>
      <c r="AP160" s="157"/>
      <c r="AQ160" s="157"/>
    </row>
    <row r="161" spans="34:43" ht="12.75">
      <c r="AH161" s="157"/>
      <c r="AI161" s="157"/>
      <c r="AJ161" s="157"/>
      <c r="AK161" s="157"/>
      <c r="AL161" s="157"/>
      <c r="AM161" s="157"/>
      <c r="AN161" s="157"/>
      <c r="AO161" s="157"/>
      <c r="AP161" s="157"/>
      <c r="AQ161" s="157"/>
    </row>
    <row r="162" spans="34:43" ht="12.75">
      <c r="AH162" s="157"/>
      <c r="AI162" s="157"/>
      <c r="AJ162" s="157"/>
      <c r="AK162" s="157"/>
      <c r="AL162" s="157"/>
      <c r="AM162" s="157"/>
      <c r="AN162" s="157"/>
      <c r="AO162" s="157"/>
      <c r="AP162" s="157"/>
      <c r="AQ162" s="157"/>
    </row>
    <row r="163" spans="34:43" ht="12.75">
      <c r="AH163" s="157"/>
      <c r="AI163" s="157"/>
      <c r="AJ163" s="157"/>
      <c r="AK163" s="157"/>
      <c r="AL163" s="157"/>
      <c r="AM163" s="157"/>
      <c r="AN163" s="157"/>
      <c r="AO163" s="157"/>
      <c r="AP163" s="157"/>
      <c r="AQ163" s="157"/>
    </row>
    <row r="164" spans="34:43" ht="12.75">
      <c r="AH164" s="157"/>
      <c r="AI164" s="157"/>
      <c r="AJ164" s="157"/>
      <c r="AK164" s="157"/>
      <c r="AL164" s="157"/>
      <c r="AM164" s="157"/>
      <c r="AN164" s="157"/>
      <c r="AO164" s="157"/>
      <c r="AP164" s="157"/>
      <c r="AQ164" s="157"/>
    </row>
    <row r="165" spans="34:43" ht="12.75">
      <c r="AH165" s="157"/>
      <c r="AI165" s="157"/>
      <c r="AJ165" s="157"/>
      <c r="AK165" s="157"/>
      <c r="AL165" s="157"/>
      <c r="AM165" s="157"/>
      <c r="AN165" s="157"/>
      <c r="AO165" s="157"/>
      <c r="AP165" s="157"/>
      <c r="AQ165" s="157"/>
    </row>
    <row r="166" spans="34:43" ht="12.75">
      <c r="AH166" s="157"/>
      <c r="AI166" s="157"/>
      <c r="AJ166" s="157"/>
      <c r="AK166" s="157"/>
      <c r="AL166" s="157"/>
      <c r="AM166" s="157"/>
      <c r="AN166" s="157"/>
      <c r="AO166" s="157"/>
      <c r="AP166" s="157"/>
      <c r="AQ166" s="157"/>
    </row>
    <row r="167" spans="34:43" ht="12.75">
      <c r="AH167" s="157"/>
      <c r="AI167" s="157"/>
      <c r="AJ167" s="157"/>
      <c r="AK167" s="157"/>
      <c r="AL167" s="157"/>
      <c r="AM167" s="157"/>
      <c r="AN167" s="157"/>
      <c r="AO167" s="157"/>
      <c r="AP167" s="157"/>
      <c r="AQ167" s="157"/>
    </row>
    <row r="168" spans="34:43" ht="12.75">
      <c r="AH168" s="157"/>
      <c r="AI168" s="157"/>
      <c r="AJ168" s="157"/>
      <c r="AK168" s="157"/>
      <c r="AL168" s="157"/>
      <c r="AM168" s="157"/>
      <c r="AN168" s="157"/>
      <c r="AO168" s="157"/>
      <c r="AP168" s="157"/>
      <c r="AQ168" s="157"/>
    </row>
    <row r="169" spans="34:43" ht="12.75">
      <c r="AH169" s="157"/>
      <c r="AI169" s="157"/>
      <c r="AJ169" s="157"/>
      <c r="AK169" s="157"/>
      <c r="AL169" s="157"/>
      <c r="AM169" s="157"/>
      <c r="AN169" s="157"/>
      <c r="AO169" s="157"/>
      <c r="AP169" s="157"/>
      <c r="AQ169" s="157"/>
    </row>
    <row r="170" spans="34:43" ht="12.75">
      <c r="AH170" s="157"/>
      <c r="AI170" s="157"/>
      <c r="AJ170" s="157"/>
      <c r="AK170" s="157"/>
      <c r="AL170" s="157"/>
      <c r="AM170" s="157"/>
      <c r="AN170" s="157"/>
      <c r="AO170" s="157"/>
      <c r="AP170" s="157"/>
      <c r="AQ170" s="157"/>
    </row>
    <row r="171" spans="34:43" ht="12.75">
      <c r="AH171" s="157"/>
      <c r="AI171" s="157"/>
      <c r="AJ171" s="157"/>
      <c r="AK171" s="157"/>
      <c r="AL171" s="157"/>
      <c r="AM171" s="157"/>
      <c r="AN171" s="157"/>
      <c r="AO171" s="157"/>
      <c r="AP171" s="157"/>
      <c r="AQ171" s="157"/>
    </row>
    <row r="172" spans="34:43" ht="12.75">
      <c r="AH172" s="157"/>
      <c r="AI172" s="157"/>
      <c r="AJ172" s="157"/>
      <c r="AK172" s="157"/>
      <c r="AL172" s="157"/>
      <c r="AM172" s="157"/>
      <c r="AN172" s="157"/>
      <c r="AO172" s="157"/>
      <c r="AP172" s="157"/>
      <c r="AQ172" s="157"/>
    </row>
    <row r="173" spans="34:43" ht="12.75">
      <c r="AH173" s="157"/>
      <c r="AI173" s="157"/>
      <c r="AJ173" s="157"/>
      <c r="AK173" s="157"/>
      <c r="AL173" s="157"/>
      <c r="AM173" s="157"/>
      <c r="AN173" s="157"/>
      <c r="AO173" s="157"/>
      <c r="AP173" s="157"/>
      <c r="AQ173" s="157"/>
    </row>
    <row r="174" spans="34:43" ht="12.75">
      <c r="AH174" s="157"/>
      <c r="AI174" s="157"/>
      <c r="AJ174" s="157"/>
      <c r="AK174" s="157"/>
      <c r="AL174" s="157"/>
      <c r="AM174" s="157"/>
      <c r="AN174" s="157"/>
      <c r="AO174" s="157"/>
      <c r="AP174" s="157"/>
      <c r="AQ174" s="157"/>
    </row>
    <row r="175" spans="34:43" ht="12.75">
      <c r="AH175" s="157"/>
      <c r="AI175" s="157"/>
      <c r="AJ175" s="157"/>
      <c r="AK175" s="157"/>
      <c r="AL175" s="157"/>
      <c r="AM175" s="157"/>
      <c r="AN175" s="157"/>
      <c r="AO175" s="157"/>
      <c r="AP175" s="157"/>
      <c r="AQ175" s="157"/>
    </row>
    <row r="176" spans="34:43" ht="12.75">
      <c r="AH176" s="157"/>
      <c r="AI176" s="157"/>
      <c r="AJ176" s="157"/>
      <c r="AK176" s="157"/>
      <c r="AL176" s="157"/>
      <c r="AM176" s="157"/>
      <c r="AN176" s="157"/>
      <c r="AO176" s="157"/>
      <c r="AP176" s="157"/>
      <c r="AQ176" s="157"/>
    </row>
    <row r="177" spans="34:43" ht="12.75">
      <c r="AH177" s="157"/>
      <c r="AI177" s="157"/>
      <c r="AJ177" s="157"/>
      <c r="AK177" s="157"/>
      <c r="AL177" s="157"/>
      <c r="AM177" s="157"/>
      <c r="AN177" s="157"/>
      <c r="AO177" s="157"/>
      <c r="AP177" s="157"/>
      <c r="AQ177" s="157"/>
    </row>
    <row r="178" spans="34:43" ht="12.75">
      <c r="AH178" s="157"/>
      <c r="AI178" s="157"/>
      <c r="AJ178" s="157"/>
      <c r="AK178" s="157"/>
      <c r="AL178" s="157"/>
      <c r="AM178" s="157"/>
      <c r="AN178" s="157"/>
      <c r="AO178" s="157"/>
      <c r="AP178" s="157"/>
      <c r="AQ178" s="157"/>
    </row>
    <row r="179" spans="34:43" ht="12.75">
      <c r="AH179" s="157"/>
      <c r="AI179" s="157"/>
      <c r="AJ179" s="157"/>
      <c r="AK179" s="157"/>
      <c r="AL179" s="157"/>
      <c r="AM179" s="157"/>
      <c r="AN179" s="157"/>
      <c r="AO179" s="157"/>
      <c r="AP179" s="157"/>
      <c r="AQ179" s="157"/>
    </row>
  </sheetData>
  <sheetProtection/>
  <mergeCells count="25">
    <mergeCell ref="A5:A7"/>
    <mergeCell ref="D5:D7"/>
    <mergeCell ref="G5:AG5"/>
    <mergeCell ref="X6:X7"/>
    <mergeCell ref="AM5:AQ5"/>
    <mergeCell ref="L6:L7"/>
    <mergeCell ref="Z6:AG6"/>
    <mergeCell ref="AI6:AK6"/>
    <mergeCell ref="C4:D4"/>
    <mergeCell ref="AI5:AL5"/>
    <mergeCell ref="R6:R7"/>
    <mergeCell ref="Y6:Y7"/>
    <mergeCell ref="N6:N7"/>
    <mergeCell ref="K6:K7"/>
    <mergeCell ref="C5:C7"/>
    <mergeCell ref="B3:AG3"/>
    <mergeCell ref="B2:AG2"/>
    <mergeCell ref="C16:N16"/>
    <mergeCell ref="A14:R14"/>
    <mergeCell ref="W6:W7"/>
    <mergeCell ref="T6:T7"/>
    <mergeCell ref="Q6:Q7"/>
    <mergeCell ref="J6:J7"/>
    <mergeCell ref="E5:E7"/>
    <mergeCell ref="B5:B7"/>
  </mergeCells>
  <printOptions/>
  <pageMargins left="0.7874015748031497" right="0" top="0" bottom="0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cheskidova</cp:lastModifiedBy>
  <cp:lastPrinted>2023-03-06T09:06:11Z</cp:lastPrinted>
  <dcterms:created xsi:type="dcterms:W3CDTF">2007-11-09T11:35:30Z</dcterms:created>
  <dcterms:modified xsi:type="dcterms:W3CDTF">2023-04-18T06:58:37Z</dcterms:modified>
  <cp:category/>
  <cp:version/>
  <cp:contentType/>
  <cp:contentStatus/>
</cp:coreProperties>
</file>