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<sst xmlns="http://schemas.openxmlformats.org/spreadsheetml/2006/main" count="367" uniqueCount="167">
  <si>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</si>
  <si>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</si>
  <si>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</si>
  <si>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</si>
  <si>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</si>
  <si>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</si>
  <si>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</si>
  <si>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</si>
  <si>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</si>
  <si>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</si>
  <si>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</si>
  <si>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</si>
  <si>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</si>
  <si>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</si>
  <si>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</si>
  <si>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</si>
  <si>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</si>
  <si>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</si>
  <si>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</si>
  <si>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</si>
  <si>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</si>
  <si>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</si>
  <si>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</si>
  <si>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</si>
  <si>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</si>
  <si>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</si>
  <si>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</si>
  <si>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</si>
  <si>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</si>
  <si>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</si>
  <si>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</si>
  <si>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</si>
  <si>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</si>
  <si>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</si>
  <si>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</si>
  <si>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</si>
  <si>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</si>
  <si>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</si>
  <si>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</si>
  <si>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</si>
  <si>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</si>
  <si>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</si>
  <si>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</si>
  <si>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</si>
  <si>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</si>
  <si>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</si>
  <si>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</si>
  <si>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</si>
  <si>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</si>
  <si>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</si>
  <si>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</si>
  <si>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</si>
  <si>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</si>
  <si>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</si>
  <si>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</si>
  <si>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</si>
  <si>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</si>
  <si>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</si>
  <si>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</si>
  <si>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</si>
  <si>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</si>
  <si>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</si>
  <si>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</si>
  <si>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</si>
  <si>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</si>
  <si>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</si>
  <si>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</si>
  <si>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</si>
  <si>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</si>
  <si>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</si>
  <si>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</si>
  <si>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</si>
  <si>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</si>
  <si>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</si>
  <si>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</si>
  <si>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</si>
  <si>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</si>
  <si>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</si>
  <si>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</si>
  <si>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</si>
  <si>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</si>
  <si>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</si>
  <si>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</si>
  <si>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</si>
  <si>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</si>
  <si>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</si>
  <si>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</si>
  <si>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</si>
  <si>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</si>
  <si>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</si>
  <si>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</si>
  <si>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</si>
  <si>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</si>
  <si>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</si>
  <si>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</si>
  <si>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</si>
  <si>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</si>
  <si>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</si>
  <si>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</si>
  <si>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</si>
  <si>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</si>
  <si>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</si>
  <si>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</si>
  <si>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</si>
  <si>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</si>
  <si>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</si>
  <si>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</si>
  <si>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</si>
  <si>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</si>
  <si>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</si>
  <si>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</si>
  <si>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</si>
  <si>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</si>
  <si>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</si>
  <si>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</si>
  <si>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</si>
  <si>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</si>
  <si>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</si>
  <si>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</si>
  <si>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</si>
  <si>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</si>
  <si>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</si>
  <si>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</si>
  <si>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</si>
  <si>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</si>
  <si>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</si>
  <si>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</si>
  <si>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</si>
  <si>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</si>
  <si>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</si>
  <si>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</si>
  <si>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</si>
  <si>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</si>
  <si>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</si>
  <si>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</si>
  <si>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</si>
  <si>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</si>
  <si>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</si>
  <si>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</si>
  <si>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</si>
  <si>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</si>
  <si>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</si>
  <si>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</si>
  <si>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</si>
  <si>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</si>
  <si>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</si>
  <si>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</si>
  <si>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</si>
  <si>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</si>
  <si>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</si>
  <si>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</si>
  <si>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</si>
  <si>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</si>
  <si>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</si>
  <si>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</si>
  <si>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</si>
  <si>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</si>
  <si>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</si>
  <si>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( ПО ФАКТУ)</t>
  </si>
  <si>
    <t>Факт , т</t>
  </si>
  <si>
    <t>3а</t>
  </si>
  <si>
    <t>ВСЕГО количество горячей воды по ОДПУ , (м3), гр 3а*1,022</t>
  </si>
  <si>
    <t>Для АКТА</t>
  </si>
  <si>
    <t xml:space="preserve">РАСЧЕТ КОММУНАЛЬНЫХ УСЛУГ ПО ГВС за  ЯНВАРЬ  2014 года </t>
  </si>
  <si>
    <t>Среднее 2013 год</t>
  </si>
  <si>
    <t>Согласовано ген директор "Конаковский Жилкомсервис"</t>
  </si>
  <si>
    <t>________________ Г.Н.Акишина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</si>
</sst>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3" fillId="36" borderId="19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3" fillId="38" borderId="13" xfId="0" applyFont="1" applyFill="1" applyBorder="1" applyAlignment="1">
      <alignment horizontal="left"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3" fillId="39" borderId="10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2" fontId="0" fillId="40" borderId="14" xfId="0" applyNumberForma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13" fillId="40" borderId="10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/>
    </xf>
    <xf numFmtId="164" fontId="13" fillId="40" borderId="19" xfId="0" applyNumberFormat="1" applyFont="1" applyFill="1" applyBorder="1" applyAlignment="1">
      <alignment horizontal="center"/>
    </xf>
    <xf numFmtId="0" fontId="12" fillId="40" borderId="0" xfId="0" applyFont="1" applyFill="1" applyAlignment="1">
      <alignment wrapText="1"/>
    </xf>
    <xf numFmtId="0" fontId="0" fillId="40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0" fontId="0" fillId="0" borderId="38" xfId="52" applyNumberFormat="1" applyFont="1" applyFill="1" applyBorder="1" applyAlignment="1">
      <alignment horizontal="center"/>
      <protection/>
    </xf>
    <xf numFmtId="4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171" fontId="0" fillId="39" borderId="10" xfId="0" applyNumberFormat="1" applyFill="1" applyBorder="1" applyAlignment="1">
      <alignment horizontal="center" wrapText="1"/>
    </xf>
    <xf numFmtId="4" fontId="0" fillId="0" borderId="38" xfId="53" applyNumberFormat="1" applyFont="1" applyFill="1" applyBorder="1" applyAlignment="1">
      <alignment horizontal="center"/>
      <protection/>
    </xf>
    <xf numFmtId="0" fontId="6" fillId="39" borderId="0" xfId="0" applyFont="1" applyFill="1" applyAlignment="1">
      <alignment horizontal="center"/>
    </xf>
    <xf numFmtId="0" fontId="0" fillId="39" borderId="38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0" borderId="38" xfId="53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3" fillId="41" borderId="37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4" fontId="1" fillId="41" borderId="14" xfId="0" applyNumberFormat="1" applyFont="1" applyFill="1" applyBorder="1" applyAlignment="1">
      <alignment horizontal="center"/>
    </xf>
    <xf numFmtId="4" fontId="13" fillId="41" borderId="10" xfId="0" applyNumberFormat="1" applyFont="1" applyFill="1" applyBorder="1" applyAlignment="1">
      <alignment horizontal="center"/>
    </xf>
    <xf numFmtId="166" fontId="14" fillId="41" borderId="10" xfId="0" applyNumberFormat="1" applyFont="1" applyFill="1" applyBorder="1" applyAlignment="1">
      <alignment horizontal="center"/>
    </xf>
    <xf numFmtId="4" fontId="14" fillId="41" borderId="10" xfId="0" applyNumberFormat="1" applyFont="1" applyFill="1" applyBorder="1" applyAlignment="1">
      <alignment horizontal="center"/>
    </xf>
    <xf numFmtId="166" fontId="0" fillId="41" borderId="0" xfId="0" applyNumberFormat="1" applyFill="1" applyAlignment="1">
      <alignment/>
    </xf>
    <xf numFmtId="166" fontId="0" fillId="41" borderId="0" xfId="0" applyNumberForma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wrapText="1"/>
    </xf>
    <xf numFmtId="0" fontId="0" fillId="0" borderId="0" xfId="0" applyAlignment="1">
      <alignment wrapText="1"/>
    </xf>
    <xf numFmtId="0" fontId="14" fillId="42" borderId="15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4" fontId="0" fillId="42" borderId="10" xfId="0" applyNumberFormat="1" applyFont="1" applyFill="1" applyBorder="1" applyAlignment="1">
      <alignment horizontal="center"/>
    </xf>
    <xf numFmtId="0" fontId="0" fillId="43" borderId="0" xfId="0" applyFill="1" applyAlignment="1">
      <alignment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wrapText="1"/>
    </xf>
    <xf numFmtId="0" fontId="4" fillId="43" borderId="10" xfId="0" applyFont="1" applyFill="1" applyBorder="1" applyAlignment="1">
      <alignment horizontal="center"/>
    </xf>
    <xf numFmtId="164" fontId="0" fillId="43" borderId="10" xfId="0" applyNumberFormat="1" applyFill="1" applyBorder="1" applyAlignment="1">
      <alignment horizontal="center"/>
    </xf>
    <xf numFmtId="166" fontId="14" fillId="43" borderId="10" xfId="0" applyNumberFormat="1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43" borderId="4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39" borderId="49" xfId="0" applyFill="1" applyBorder="1" applyAlignment="1">
      <alignment horizontal="center"/>
    </xf>
    <xf numFmtId="0" fontId="0" fillId="39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32" t="s">
        <v>96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6" spans="14:15" ht="12.75">
      <c r="N6">
        <v>24.91</v>
      </c>
      <c r="O6">
        <v>210.51</v>
      </c>
    </row>
    <row r="7" spans="1:48" ht="13.5" customHeight="1" thickBot="1">
      <c r="A7" s="324" t="s">
        <v>0</v>
      </c>
      <c r="B7" s="324" t="s">
        <v>1</v>
      </c>
      <c r="C7" s="324" t="s">
        <v>77</v>
      </c>
      <c r="D7" s="333" t="s">
        <v>6</v>
      </c>
      <c r="E7" s="334"/>
      <c r="F7" s="335"/>
      <c r="G7" s="324" t="s">
        <v>59</v>
      </c>
      <c r="H7" s="324" t="s">
        <v>90</v>
      </c>
      <c r="I7" s="12"/>
      <c r="J7" s="336"/>
      <c r="K7" s="336"/>
      <c r="L7" s="336"/>
      <c r="M7" s="326" t="s">
        <v>5</v>
      </c>
      <c r="N7" s="327"/>
      <c r="O7" s="327"/>
      <c r="P7" s="327"/>
      <c r="Q7" s="328"/>
      <c r="R7" s="328"/>
      <c r="S7" s="329"/>
      <c r="T7" s="322" t="s">
        <v>87</v>
      </c>
      <c r="U7" s="319" t="s">
        <v>7</v>
      </c>
      <c r="V7" s="320"/>
      <c r="W7" s="321"/>
      <c r="X7" s="310" t="s">
        <v>11</v>
      </c>
      <c r="Y7" s="311"/>
      <c r="Z7" s="311"/>
      <c r="AA7" s="312"/>
      <c r="AB7" s="312"/>
      <c r="AC7" s="312"/>
      <c r="AD7" s="312"/>
      <c r="AE7" s="313"/>
      <c r="AF7" s="71"/>
      <c r="AG7" s="58"/>
      <c r="AH7" s="58"/>
      <c r="AI7" s="58"/>
      <c r="AJ7" s="97"/>
      <c r="AK7" s="97"/>
      <c r="AL7" s="314" t="s">
        <v>63</v>
      </c>
      <c r="AM7" s="315"/>
      <c r="AN7" s="315"/>
      <c r="AO7" s="315"/>
      <c r="AP7" s="315"/>
      <c r="AQ7" s="316"/>
      <c r="AR7" s="95"/>
      <c r="AS7" s="134"/>
      <c r="AT7" s="330" t="s">
        <v>88</v>
      </c>
      <c r="AU7" s="324" t="s">
        <v>0</v>
      </c>
      <c r="AV7" s="324" t="s">
        <v>1</v>
      </c>
    </row>
    <row r="8" spans="1:48" ht="100.5" customHeight="1">
      <c r="A8" s="325"/>
      <c r="B8" s="325"/>
      <c r="C8" s="325"/>
      <c r="D8" s="12" t="s">
        <v>2</v>
      </c>
      <c r="E8" s="12" t="s">
        <v>3</v>
      </c>
      <c r="F8" s="10" t="s">
        <v>10</v>
      </c>
      <c r="G8" s="325"/>
      <c r="H8" s="32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2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31"/>
      <c r="AU8" s="325"/>
      <c r="AV8" s="32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17" t="s">
        <v>91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Z228"/>
  <sheetViews>
    <sheetView tabSelected="1" zoomScalePageLayoutView="0" workbookViewId="0" topLeftCell="V1">
      <selection activeCell="BL17" sqref="BL17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00390625" style="0" customWidth="1"/>
    <col min="4" max="5" width="18.25390625" style="0" hidden="1" customWidth="1"/>
    <col min="6" max="6" width="14.375" style="0" hidden="1" customWidth="1"/>
    <col min="7" max="7" width="14.375" style="293" hidden="1" customWidth="1"/>
    <col min="8" max="8" width="12.125" style="253" hidden="1" customWidth="1"/>
    <col min="9" max="9" width="12.125" style="0" hidden="1" customWidth="1"/>
    <col min="10" max="10" width="12.00390625" style="0" customWidth="1"/>
    <col min="11" max="14" width="11.625" style="0" hidden="1" customWidth="1"/>
    <col min="15" max="15" width="11.625" style="0" customWidth="1"/>
    <col min="16" max="16" width="11.25390625" style="0" customWidth="1"/>
    <col min="17" max="17" width="9.125" style="214" hidden="1" customWidth="1"/>
    <col min="18" max="18" width="11.75390625" style="0" hidden="1" customWidth="1"/>
    <col min="19" max="19" width="15.75390625" style="0" hidden="1" customWidth="1"/>
    <col min="20" max="20" width="14.25390625" style="0" hidden="1" customWidth="1"/>
    <col min="21" max="21" width="14.75390625" style="0" hidden="1" customWidth="1"/>
    <col min="22" max="22" width="19.25390625" style="0" customWidth="1"/>
    <col min="23" max="23" width="19.625" style="0" hidden="1" customWidth="1"/>
    <col min="24" max="24" width="0.12890625" style="0" hidden="1" customWidth="1"/>
    <col min="25" max="26" width="12.25390625" style="0" hidden="1" customWidth="1"/>
    <col min="27" max="27" width="15.875" style="0" customWidth="1"/>
    <col min="28" max="28" width="14.625" style="0" hidden="1" customWidth="1"/>
    <col min="29" max="29" width="16.75390625" style="253" hidden="1" customWidth="1"/>
    <col min="30" max="32" width="12.25390625" style="0" hidden="1" customWidth="1"/>
    <col min="33" max="33" width="10.875" style="0" customWidth="1"/>
    <col min="34" max="34" width="12.00390625" style="0" hidden="1" customWidth="1"/>
    <col min="35" max="38" width="11.25390625" style="0" hidden="1" customWidth="1"/>
    <col min="39" max="39" width="11.375" style="0" hidden="1" customWidth="1"/>
    <col min="40" max="40" width="11.375" style="253" hidden="1" customWidth="1"/>
    <col min="41" max="41" width="11.375" style="0" hidden="1" customWidth="1"/>
    <col min="42" max="46" width="11.25390625" style="0" hidden="1" customWidth="1"/>
    <col min="47" max="47" width="13.625" style="0" hidden="1" customWidth="1"/>
    <col min="48" max="48" width="13.125" style="0" customWidth="1"/>
    <col min="49" max="49" width="13.625" style="0" hidden="1" customWidth="1"/>
    <col min="50" max="50" width="11.25390625" style="0" hidden="1" customWidth="1"/>
    <col min="51" max="51" width="0.12890625" style="0" hidden="1" customWidth="1"/>
    <col min="52" max="53" width="11.25390625" style="0" hidden="1" customWidth="1"/>
    <col min="54" max="55" width="12.125" style="0" hidden="1" customWidth="1"/>
    <col min="56" max="57" width="12.125" style="300" hidden="1" customWidth="1"/>
    <col min="58" max="58" width="0.2421875" style="300" hidden="1" customWidth="1"/>
    <col min="59" max="62" width="12.125" style="0" customWidth="1"/>
    <col min="65" max="67" width="11.75390625" style="0" customWidth="1"/>
    <col min="68" max="68" width="10.875" style="0" customWidth="1"/>
    <col min="69" max="69" width="11.375" style="0" customWidth="1"/>
    <col min="70" max="70" width="12.75390625" style="0" customWidth="1"/>
    <col min="71" max="71" width="11.375" style="0" customWidth="1"/>
    <col min="74" max="74" width="10.625" style="0" customWidth="1"/>
    <col min="75" max="75" width="10.00390625" style="0" customWidth="1"/>
    <col min="76" max="76" width="10.75390625" style="0" customWidth="1"/>
    <col min="77" max="77" width="11.625" style="0" customWidth="1"/>
    <col min="79" max="79" width="10.375" style="0" customWidth="1"/>
    <col min="87" max="87" width="10.125" style="0" customWidth="1"/>
    <col min="92" max="92" width="11.875" style="0" customWidth="1"/>
    <col min="93" max="93" width="12.25390625" style="0" customWidth="1"/>
    <col min="97" max="97" width="11.375" style="0" bestFit="1" customWidth="1"/>
    <col min="98" max="98" width="9.375" style="0" bestFit="1" customWidth="1"/>
    <col min="99" max="99" width="11.375" style="0" bestFit="1" customWidth="1"/>
  </cols>
  <sheetData>
    <row r="2" spans="1:60" ht="18">
      <c r="A2" s="366" t="s">
        <v>163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</row>
    <row r="3" spans="1:59" ht="18">
      <c r="A3" s="366" t="s">
        <v>111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</row>
    <row r="4" spans="2:58" ht="18.75" thickBot="1">
      <c r="B4" s="157" t="s">
        <v>149</v>
      </c>
      <c r="C4" s="360" t="s">
        <v>158</v>
      </c>
      <c r="D4" s="360"/>
      <c r="E4" s="360"/>
      <c r="F4" s="360"/>
      <c r="G4" s="283"/>
      <c r="H4" s="374"/>
      <c r="I4" s="374"/>
      <c r="J4" s="374"/>
      <c r="K4" s="157"/>
      <c r="L4" s="157"/>
      <c r="M4" s="157"/>
      <c r="N4" s="157"/>
      <c r="O4" s="157"/>
      <c r="P4" s="157"/>
      <c r="Q4" s="275"/>
      <c r="R4" s="157"/>
      <c r="S4" s="157"/>
      <c r="T4" s="157"/>
      <c r="U4" s="157"/>
      <c r="V4" s="157"/>
      <c r="W4" s="157"/>
      <c r="X4" s="161"/>
      <c r="Y4" s="161"/>
      <c r="Z4" s="161"/>
      <c r="AA4" s="161"/>
      <c r="AB4" s="161"/>
      <c r="AC4" s="255"/>
      <c r="AD4" s="161"/>
      <c r="AE4" s="161"/>
      <c r="AF4" s="161"/>
      <c r="AG4" s="161"/>
      <c r="AH4" s="161"/>
      <c r="AI4" s="157"/>
      <c r="AJ4" s="157"/>
      <c r="AK4" s="157"/>
      <c r="AL4" s="157"/>
      <c r="BD4" s="337" t="s">
        <v>162</v>
      </c>
      <c r="BE4" s="337"/>
      <c r="BF4" s="337"/>
    </row>
    <row r="5" spans="1:104" ht="13.5" customHeight="1" thickBot="1">
      <c r="A5" s="352" t="s">
        <v>0</v>
      </c>
      <c r="B5" s="355" t="s">
        <v>1</v>
      </c>
      <c r="C5" s="363" t="s">
        <v>98</v>
      </c>
      <c r="D5" s="355" t="s">
        <v>99</v>
      </c>
      <c r="E5" s="247"/>
      <c r="F5" s="355" t="s">
        <v>102</v>
      </c>
      <c r="G5" s="284"/>
      <c r="H5" s="341" t="s">
        <v>5</v>
      </c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3"/>
      <c r="AN5" s="338" t="s">
        <v>7</v>
      </c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48" t="s">
        <v>7</v>
      </c>
      <c r="AZ5" s="348"/>
      <c r="BA5" s="348"/>
      <c r="BB5" s="348"/>
      <c r="BC5" s="348"/>
      <c r="BD5" s="348"/>
      <c r="BE5" s="348"/>
      <c r="BF5" s="348"/>
      <c r="BG5" s="272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</row>
    <row r="6" spans="1:104" ht="12.75" customHeight="1">
      <c r="A6" s="353"/>
      <c r="B6" s="356"/>
      <c r="C6" s="364"/>
      <c r="D6" s="356"/>
      <c r="E6" s="248"/>
      <c r="F6" s="356"/>
      <c r="G6" s="284"/>
      <c r="H6" s="361" t="s">
        <v>103</v>
      </c>
      <c r="I6" s="361"/>
      <c r="J6" s="361"/>
      <c r="K6" s="351" t="s">
        <v>104</v>
      </c>
      <c r="L6" s="347" t="s">
        <v>126</v>
      </c>
      <c r="M6" s="347" t="s">
        <v>127</v>
      </c>
      <c r="N6" s="344" t="s">
        <v>135</v>
      </c>
      <c r="O6" s="351" t="s">
        <v>112</v>
      </c>
      <c r="P6" s="358" t="s">
        <v>113</v>
      </c>
      <c r="Q6" s="351" t="s">
        <v>105</v>
      </c>
      <c r="R6" s="351" t="s">
        <v>106</v>
      </c>
      <c r="S6" s="226"/>
      <c r="T6" s="351" t="s">
        <v>107</v>
      </c>
      <c r="U6" s="351" t="s">
        <v>115</v>
      </c>
      <c r="V6" s="358" t="s">
        <v>116</v>
      </c>
      <c r="W6" s="307"/>
      <c r="X6" s="346" t="s">
        <v>1</v>
      </c>
      <c r="Y6" s="367" t="s">
        <v>120</v>
      </c>
      <c r="Z6" s="368"/>
      <c r="AA6" s="368"/>
      <c r="AB6" s="368"/>
      <c r="AC6" s="368"/>
      <c r="AD6" s="368"/>
      <c r="AE6" s="368"/>
      <c r="AF6" s="368"/>
      <c r="AG6" s="369"/>
      <c r="AH6" s="370"/>
      <c r="AI6" s="371" t="s">
        <v>121</v>
      </c>
      <c r="AJ6" s="372"/>
      <c r="AK6" s="372"/>
      <c r="AL6" s="372"/>
      <c r="AM6" s="373"/>
      <c r="AN6" s="348" t="s">
        <v>139</v>
      </c>
      <c r="AO6" s="348"/>
      <c r="AP6" s="348"/>
      <c r="AQ6" s="338" t="s">
        <v>138</v>
      </c>
      <c r="AR6" s="339"/>
      <c r="AS6" s="359"/>
      <c r="AT6" s="177"/>
      <c r="AU6" s="177"/>
      <c r="AV6" s="246"/>
      <c r="AW6" s="217"/>
      <c r="AX6" s="177"/>
      <c r="AY6" s="210"/>
      <c r="AZ6" s="177"/>
      <c r="BA6" s="185"/>
      <c r="BB6" s="185"/>
      <c r="BC6" s="185"/>
      <c r="BD6" s="301"/>
      <c r="BE6" s="301"/>
      <c r="BF6" s="301"/>
      <c r="BG6" s="272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</row>
    <row r="7" spans="1:104" ht="108" customHeight="1">
      <c r="A7" s="354"/>
      <c r="B7" s="357"/>
      <c r="C7" s="365"/>
      <c r="D7" s="357"/>
      <c r="E7" s="249"/>
      <c r="F7" s="357"/>
      <c r="G7" s="285" t="s">
        <v>159</v>
      </c>
      <c r="H7" s="250" t="s">
        <v>161</v>
      </c>
      <c r="I7" s="265" t="s">
        <v>153</v>
      </c>
      <c r="J7" s="265" t="s">
        <v>152</v>
      </c>
      <c r="K7" s="351"/>
      <c r="L7" s="347"/>
      <c r="M7" s="362"/>
      <c r="N7" s="345"/>
      <c r="O7" s="351"/>
      <c r="P7" s="358"/>
      <c r="Q7" s="351"/>
      <c r="R7" s="351"/>
      <c r="S7" s="216" t="s">
        <v>114</v>
      </c>
      <c r="T7" s="351"/>
      <c r="U7" s="351"/>
      <c r="V7" s="358"/>
      <c r="W7" s="307"/>
      <c r="X7" s="346"/>
      <c r="Y7" s="227" t="s">
        <v>108</v>
      </c>
      <c r="Z7" s="216" t="s">
        <v>117</v>
      </c>
      <c r="AA7" s="264" t="s">
        <v>154</v>
      </c>
      <c r="AB7" s="264" t="s">
        <v>155</v>
      </c>
      <c r="AC7" s="256" t="s">
        <v>109</v>
      </c>
      <c r="AD7" s="216" t="s">
        <v>110</v>
      </c>
      <c r="AE7" s="216" t="s">
        <v>133</v>
      </c>
      <c r="AF7" s="216" t="s">
        <v>118</v>
      </c>
      <c r="AG7" s="197" t="s">
        <v>148</v>
      </c>
      <c r="AH7" s="197" t="s">
        <v>119</v>
      </c>
      <c r="AI7" s="227" t="s">
        <v>110</v>
      </c>
      <c r="AJ7" s="216" t="s">
        <v>122</v>
      </c>
      <c r="AK7" s="216" t="s">
        <v>123</v>
      </c>
      <c r="AL7" s="216" t="s">
        <v>124</v>
      </c>
      <c r="AM7" s="190" t="s">
        <v>125</v>
      </c>
      <c r="AN7" s="260" t="s">
        <v>128</v>
      </c>
      <c r="AO7" s="203" t="s">
        <v>145</v>
      </c>
      <c r="AP7" s="203" t="s">
        <v>144</v>
      </c>
      <c r="AQ7" s="218" t="s">
        <v>137</v>
      </c>
      <c r="AR7" s="218" t="s">
        <v>136</v>
      </c>
      <c r="AS7" s="203" t="s">
        <v>156</v>
      </c>
      <c r="AT7" s="219" t="s">
        <v>140</v>
      </c>
      <c r="AU7" s="219" t="s">
        <v>141</v>
      </c>
      <c r="AV7" s="262" t="s">
        <v>151</v>
      </c>
      <c r="AW7" s="208" t="s">
        <v>142</v>
      </c>
      <c r="AX7" s="208" t="s">
        <v>143</v>
      </c>
      <c r="AY7" s="205"/>
      <c r="AZ7" s="205"/>
      <c r="BA7" s="202" t="s">
        <v>129</v>
      </c>
      <c r="BB7" s="203" t="s">
        <v>146</v>
      </c>
      <c r="BC7" s="202" t="s">
        <v>147</v>
      </c>
      <c r="BD7" s="302" t="s">
        <v>131</v>
      </c>
      <c r="BE7" s="302" t="s">
        <v>130</v>
      </c>
      <c r="BF7" s="302" t="s">
        <v>132</v>
      </c>
      <c r="BG7" s="273" t="s">
        <v>157</v>
      </c>
      <c r="BH7" s="375" t="s">
        <v>165</v>
      </c>
      <c r="BI7" s="159"/>
      <c r="BJ7" s="159"/>
      <c r="BK7" s="159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</row>
    <row r="8" spans="1:104" ht="15.75" thickBot="1">
      <c r="A8" s="163">
        <v>1</v>
      </c>
      <c r="B8" s="164">
        <v>2</v>
      </c>
      <c r="C8" s="164" t="s">
        <v>100</v>
      </c>
      <c r="D8" s="164" t="s">
        <v>101</v>
      </c>
      <c r="E8" s="164"/>
      <c r="F8" s="164">
        <v>3</v>
      </c>
      <c r="G8" s="286" t="s">
        <v>160</v>
      </c>
      <c r="H8" s="251">
        <v>4</v>
      </c>
      <c r="I8" s="228">
        <v>5</v>
      </c>
      <c r="J8" s="228">
        <v>6</v>
      </c>
      <c r="K8" s="212">
        <v>7</v>
      </c>
      <c r="L8" s="212">
        <v>8</v>
      </c>
      <c r="M8" s="212">
        <v>9</v>
      </c>
      <c r="N8" s="212" t="s">
        <v>134</v>
      </c>
      <c r="O8" s="212">
        <v>10</v>
      </c>
      <c r="P8" s="212">
        <v>11</v>
      </c>
      <c r="Q8" s="212">
        <v>12</v>
      </c>
      <c r="R8" s="212">
        <v>13</v>
      </c>
      <c r="S8" s="212">
        <v>14</v>
      </c>
      <c r="T8" s="296">
        <v>15</v>
      </c>
      <c r="U8" s="212">
        <v>16</v>
      </c>
      <c r="V8" s="229">
        <v>17</v>
      </c>
      <c r="W8" s="308"/>
      <c r="X8" s="230">
        <v>18</v>
      </c>
      <c r="Y8" s="231">
        <v>19</v>
      </c>
      <c r="Z8" s="212">
        <v>20</v>
      </c>
      <c r="AA8" s="212" t="s">
        <v>78</v>
      </c>
      <c r="AB8" s="212" t="s">
        <v>79</v>
      </c>
      <c r="AC8" s="257">
        <v>21</v>
      </c>
      <c r="AD8" s="212">
        <v>22</v>
      </c>
      <c r="AE8" s="212">
        <v>23</v>
      </c>
      <c r="AF8" s="212">
        <v>24</v>
      </c>
      <c r="AG8" s="230">
        <v>25</v>
      </c>
      <c r="AH8" s="232">
        <v>25</v>
      </c>
      <c r="AI8" s="191">
        <v>26</v>
      </c>
      <c r="AJ8" s="189">
        <v>27</v>
      </c>
      <c r="AK8" s="189">
        <v>28</v>
      </c>
      <c r="AL8" s="189">
        <v>29</v>
      </c>
      <c r="AM8" s="200">
        <v>30</v>
      </c>
      <c r="AN8" s="261">
        <v>31</v>
      </c>
      <c r="AO8" s="217">
        <v>32</v>
      </c>
      <c r="AP8" s="217">
        <v>33</v>
      </c>
      <c r="AQ8" s="220">
        <v>34</v>
      </c>
      <c r="AR8" s="220">
        <v>35</v>
      </c>
      <c r="AS8" s="220">
        <v>36</v>
      </c>
      <c r="AT8" s="221">
        <v>37</v>
      </c>
      <c r="AU8" s="220">
        <v>38</v>
      </c>
      <c r="AV8" s="246" t="s">
        <v>150</v>
      </c>
      <c r="AW8" s="206">
        <v>39</v>
      </c>
      <c r="AX8" s="206">
        <v>40</v>
      </c>
      <c r="AY8" s="206"/>
      <c r="AZ8" s="206"/>
      <c r="BA8" s="211">
        <v>41</v>
      </c>
      <c r="BB8" s="211">
        <v>42</v>
      </c>
      <c r="BC8" s="211">
        <v>36</v>
      </c>
      <c r="BD8" s="303">
        <v>37</v>
      </c>
      <c r="BE8" s="303">
        <v>38</v>
      </c>
      <c r="BF8" s="303">
        <v>39</v>
      </c>
      <c r="BG8" s="271">
        <v>40</v>
      </c>
      <c r="BH8" s="376"/>
      <c r="BI8" s="377"/>
      <c r="BJ8" s="377"/>
      <c r="BK8" s="377"/>
      <c r="BL8" s="377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</row>
    <row r="9" spans="1:104" ht="15.75">
      <c r="A9" s="165">
        <v>1</v>
      </c>
      <c r="B9" s="166" t="s">
        <v>12</v>
      </c>
      <c r="C9" s="278">
        <v>3172.5</v>
      </c>
      <c r="D9" s="176">
        <v>403.5</v>
      </c>
      <c r="E9" s="176">
        <f>C9+D9</f>
        <v>3576</v>
      </c>
      <c r="F9" s="43">
        <f>E9</f>
        <v>3576</v>
      </c>
      <c r="G9" s="287">
        <v>275.1</v>
      </c>
      <c r="H9" s="252">
        <f>G9*1.022</f>
        <v>281.15</v>
      </c>
      <c r="I9" s="170">
        <f>P9*D9+T9</f>
        <v>3.1</v>
      </c>
      <c r="J9" s="170">
        <f>P9*C9+U9+R9</f>
        <v>278.04</v>
      </c>
      <c r="K9" s="274">
        <v>134</v>
      </c>
      <c r="L9" s="201">
        <v>0.03</v>
      </c>
      <c r="M9" s="201">
        <v>302.8</v>
      </c>
      <c r="N9" s="201">
        <f>F9+M9</f>
        <v>3878.8</v>
      </c>
      <c r="O9" s="201">
        <f>L9*M9</f>
        <v>9.08</v>
      </c>
      <c r="P9" s="233">
        <f>O9/F9</f>
        <v>0.002539</v>
      </c>
      <c r="Q9" s="274">
        <v>59</v>
      </c>
      <c r="R9" s="274">
        <v>53.49</v>
      </c>
      <c r="S9" s="234">
        <f>K9-Q9</f>
        <v>75</v>
      </c>
      <c r="T9" s="297">
        <v>2.08</v>
      </c>
      <c r="U9" s="182">
        <f>H9-R9-T9-O9</f>
        <v>216.5</v>
      </c>
      <c r="V9" s="183">
        <f>U9/S9</f>
        <v>2.89</v>
      </c>
      <c r="W9" s="309"/>
      <c r="X9" s="235" t="s">
        <v>12</v>
      </c>
      <c r="Y9" s="236">
        <v>14.34</v>
      </c>
      <c r="Z9" s="237">
        <f>Y9*J9</f>
        <v>3987.09</v>
      </c>
      <c r="AA9" s="213">
        <f>AC9*J9/H9</f>
        <v>18.147</v>
      </c>
      <c r="AB9" s="213">
        <f>AC9*I9/H9</f>
        <v>0.202</v>
      </c>
      <c r="AC9" s="258">
        <v>18.35</v>
      </c>
      <c r="AD9" s="237">
        <v>991.2</v>
      </c>
      <c r="AE9" s="170">
        <f>AD9*AA9</f>
        <v>17987.31</v>
      </c>
      <c r="AF9" s="237">
        <f>Z9+AE9</f>
        <v>21974.4</v>
      </c>
      <c r="AG9" s="267">
        <f>(AC9*AD9+H9*Y9)/H9</f>
        <v>79.03</v>
      </c>
      <c r="AH9" s="238">
        <f>AF9/J9</f>
        <v>79.03</v>
      </c>
      <c r="AI9" s="192">
        <v>1590.78</v>
      </c>
      <c r="AJ9" s="182">
        <f>AI9*AB9</f>
        <v>321.34</v>
      </c>
      <c r="AK9" s="182">
        <f>Y9*I9</f>
        <v>44.45</v>
      </c>
      <c r="AL9" s="188">
        <f>AK9+AJ9</f>
        <v>365.79</v>
      </c>
      <c r="AM9" s="201">
        <f>AL9/I9</f>
        <v>118</v>
      </c>
      <c r="AN9" s="261">
        <v>119.256</v>
      </c>
      <c r="AO9" s="178">
        <f>AN9-AP9</f>
        <v>105.799</v>
      </c>
      <c r="AP9" s="178">
        <f>(AW9+AX9)*D9</f>
        <v>13.457</v>
      </c>
      <c r="AQ9" s="222">
        <v>100</v>
      </c>
      <c r="AR9" s="222">
        <f>F9/N9*100</f>
        <v>92.19346</v>
      </c>
      <c r="AS9" s="223">
        <f>AQ9-AR9</f>
        <v>7.80654</v>
      </c>
      <c r="AT9" s="224">
        <f>AN9*AR9/100</f>
        <v>109.946</v>
      </c>
      <c r="AU9" s="224">
        <f>AN9*AS9/100</f>
        <v>9.31</v>
      </c>
      <c r="AV9" s="263">
        <f>AN9/F9</f>
        <v>0.03335</v>
      </c>
      <c r="AW9" s="209">
        <f>AT9/F9</f>
        <v>0.03075</v>
      </c>
      <c r="AX9" s="209">
        <f>AU9/F9</f>
        <v>0.0026</v>
      </c>
      <c r="AY9" s="194" t="s">
        <v>12</v>
      </c>
      <c r="AZ9" s="207"/>
      <c r="BA9" s="187">
        <v>991.2</v>
      </c>
      <c r="BB9" s="187">
        <f>BA9*AO9</f>
        <v>104867.97</v>
      </c>
      <c r="BC9" s="187">
        <f aca="true" t="shared" si="0" ref="BC9:BC53">BB9/C9</f>
        <v>33.06</v>
      </c>
      <c r="BD9" s="304">
        <f aca="true" t="shared" si="1" ref="BD9:BD53">AO9+AA9</f>
        <v>123.946</v>
      </c>
      <c r="BE9" s="304">
        <f>AP9+AB9</f>
        <v>13.659</v>
      </c>
      <c r="BF9" s="304">
        <f>BD9+BE9</f>
        <v>137.605</v>
      </c>
      <c r="BG9" s="187">
        <f>AV9*C9</f>
        <v>105.8</v>
      </c>
      <c r="BH9" s="376" t="s">
        <v>166</v>
      </c>
      <c r="BI9" s="377"/>
      <c r="BJ9" s="377"/>
      <c r="BK9" s="377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</row>
    <row r="10" spans="1:104" ht="15.75">
      <c r="A10" s="167">
        <v>2</v>
      </c>
      <c r="B10" s="168" t="s">
        <v>13</v>
      </c>
      <c r="C10" s="278">
        <v>3172.3</v>
      </c>
      <c r="D10" s="176">
        <v>371.4</v>
      </c>
      <c r="E10" s="176">
        <f aca="true" t="shared" si="2" ref="E10:E53">C10+D10</f>
        <v>3543.7</v>
      </c>
      <c r="F10" s="43">
        <f aca="true" t="shared" si="3" ref="F10:F53">E10</f>
        <v>3543.7</v>
      </c>
      <c r="G10" s="287">
        <v>544.75</v>
      </c>
      <c r="H10" s="252">
        <f aca="true" t="shared" si="4" ref="H10:H59">G10*1.022</f>
        <v>556.73</v>
      </c>
      <c r="I10" s="170">
        <f aca="true" t="shared" si="5" ref="I10:I58">P10*D10+T10</f>
        <v>2.47</v>
      </c>
      <c r="J10" s="170">
        <f aca="true" t="shared" si="6" ref="J10:J58">P10*C10+U10+R10</f>
        <v>554.26</v>
      </c>
      <c r="K10" s="274">
        <v>129</v>
      </c>
      <c r="L10" s="201">
        <v>0.03</v>
      </c>
      <c r="M10" s="181">
        <v>319.6</v>
      </c>
      <c r="N10" s="201">
        <f aca="true" t="shared" si="7" ref="N10:N58">F10+M10</f>
        <v>3863.3</v>
      </c>
      <c r="O10" s="201">
        <f aca="true" t="shared" si="8" ref="O10:O53">L10*M10</f>
        <v>9.59</v>
      </c>
      <c r="P10" s="233">
        <f aca="true" t="shared" si="9" ref="P10:P58">O10/F10</f>
        <v>0.002706</v>
      </c>
      <c r="Q10" s="274">
        <v>50</v>
      </c>
      <c r="R10" s="274">
        <v>80.29</v>
      </c>
      <c r="S10" s="234">
        <f aca="true" t="shared" si="10" ref="S10:S58">K10-Q10</f>
        <v>79</v>
      </c>
      <c r="T10" s="298">
        <v>1.464</v>
      </c>
      <c r="U10" s="182">
        <f aca="true" t="shared" si="11" ref="U10:U53">H10-R10-T10-O10</f>
        <v>465.39</v>
      </c>
      <c r="V10" s="183">
        <f aca="true" t="shared" si="12" ref="V10:V58">U10/S10</f>
        <v>5.89</v>
      </c>
      <c r="W10" s="309"/>
      <c r="X10" s="239" t="s">
        <v>13</v>
      </c>
      <c r="Y10" s="236">
        <v>14.34</v>
      </c>
      <c r="Z10" s="237">
        <f aca="true" t="shared" si="13" ref="Z10:Z53">Y10*J10</f>
        <v>7948.09</v>
      </c>
      <c r="AA10" s="213">
        <f aca="true" t="shared" si="14" ref="AA10:AA58">AC10*J10/H10</f>
        <v>36.396</v>
      </c>
      <c r="AB10" s="213">
        <f aca="true" t="shared" si="15" ref="AB10:AB58">AC10*I10/H10</f>
        <v>0.162</v>
      </c>
      <c r="AC10" s="258">
        <v>36.558</v>
      </c>
      <c r="AD10" s="237">
        <v>991.2</v>
      </c>
      <c r="AE10" s="170">
        <f aca="true" t="shared" si="16" ref="AE10:AE53">AD10*AA10</f>
        <v>36075.72</v>
      </c>
      <c r="AF10" s="170">
        <f aca="true" t="shared" si="17" ref="AF10:AF58">Z10+AE10</f>
        <v>44023.81</v>
      </c>
      <c r="AG10" s="267">
        <f aca="true" t="shared" si="18" ref="AG10:AG58">(AC10*AD10+H10*Y10)/H10</f>
        <v>79.43</v>
      </c>
      <c r="AH10" s="238">
        <f aca="true" t="shared" si="19" ref="AH10:AH58">AF10/J10</f>
        <v>79.43</v>
      </c>
      <c r="AI10" s="193">
        <v>1590.78</v>
      </c>
      <c r="AJ10" s="187">
        <f aca="true" t="shared" si="20" ref="AJ10:AJ58">AI10*AB10</f>
        <v>257.71</v>
      </c>
      <c r="AK10" s="187">
        <f aca="true" t="shared" si="21" ref="AK10:AK58">Y10*I10</f>
        <v>35.42</v>
      </c>
      <c r="AL10" s="186">
        <f aca="true" t="shared" si="22" ref="AL10:AL58">AK10+AJ10</f>
        <v>293.13</v>
      </c>
      <c r="AM10" s="181">
        <f aca="true" t="shared" si="23" ref="AM10:AM58">AL10/I10</f>
        <v>118.68</v>
      </c>
      <c r="AN10" s="261">
        <v>89.301</v>
      </c>
      <c r="AO10" s="178">
        <f aca="true" t="shared" si="24" ref="AO10:AO53">AN10-AP10</f>
        <v>79.942</v>
      </c>
      <c r="AP10" s="178">
        <f aca="true" t="shared" si="25" ref="AP10:AP58">(AW10+AX10)*D10</f>
        <v>9.359</v>
      </c>
      <c r="AQ10" s="222">
        <v>100</v>
      </c>
      <c r="AR10" s="222">
        <f aca="true" t="shared" si="26" ref="AR10:AR58">F10/N10*100</f>
        <v>91.72728</v>
      </c>
      <c r="AS10" s="223">
        <f aca="true" t="shared" si="27" ref="AS10:AS58">AQ10-AR10</f>
        <v>8.27272</v>
      </c>
      <c r="AT10" s="224">
        <f aca="true" t="shared" si="28" ref="AT10:AT58">AN10*AR10/100</f>
        <v>81.913</v>
      </c>
      <c r="AU10" s="224">
        <f aca="true" t="shared" si="29" ref="AU10:AU58">AN10*AS10/100</f>
        <v>7.388</v>
      </c>
      <c r="AV10" s="263">
        <f aca="true" t="shared" si="30" ref="AV10:AV53">AN10/F10</f>
        <v>0.0252</v>
      </c>
      <c r="AW10" s="209">
        <f aca="true" t="shared" si="31" ref="AW10:AW58">AT10/F10</f>
        <v>0.02312</v>
      </c>
      <c r="AX10" s="209">
        <f aca="true" t="shared" si="32" ref="AX10:AX58">AU10/F10</f>
        <v>0.00208</v>
      </c>
      <c r="AY10" s="195" t="s">
        <v>13</v>
      </c>
      <c r="AZ10" s="207"/>
      <c r="BA10" s="187">
        <v>991.2</v>
      </c>
      <c r="BB10" s="187">
        <f aca="true" t="shared" si="33" ref="BB10:BB58">BA10*AO10</f>
        <v>79238.51</v>
      </c>
      <c r="BC10" s="187">
        <f t="shared" si="0"/>
        <v>24.98</v>
      </c>
      <c r="BD10" s="304">
        <f t="shared" si="1"/>
        <v>116.338</v>
      </c>
      <c r="BE10" s="304">
        <f aca="true" t="shared" si="34" ref="BE10:BE53">AP10+AB10</f>
        <v>9.521</v>
      </c>
      <c r="BF10" s="304">
        <f aca="true" t="shared" si="35" ref="BF10:BF58">BD10+BE10</f>
        <v>125.859</v>
      </c>
      <c r="BG10" s="187">
        <f aca="true" t="shared" si="36" ref="BG10:BG59">AV10*C10</f>
        <v>79.94</v>
      </c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</row>
    <row r="11" spans="1:104" ht="15.75">
      <c r="A11" s="162">
        <v>3</v>
      </c>
      <c r="B11" s="168" t="s">
        <v>14</v>
      </c>
      <c r="C11" s="278">
        <v>3843.4</v>
      </c>
      <c r="D11" s="176"/>
      <c r="E11" s="176">
        <f t="shared" si="2"/>
        <v>3843.4</v>
      </c>
      <c r="F11" s="43">
        <f t="shared" si="3"/>
        <v>3843.4</v>
      </c>
      <c r="G11" s="287">
        <v>270.1</v>
      </c>
      <c r="H11" s="252">
        <f t="shared" si="4"/>
        <v>276.04</v>
      </c>
      <c r="I11" s="170">
        <f t="shared" si="5"/>
        <v>0</v>
      </c>
      <c r="J11" s="170">
        <f t="shared" si="6"/>
        <v>276.04</v>
      </c>
      <c r="K11" s="274">
        <v>161</v>
      </c>
      <c r="L11" s="201">
        <v>0.03</v>
      </c>
      <c r="M11" s="181">
        <v>449</v>
      </c>
      <c r="N11" s="201">
        <f t="shared" si="7"/>
        <v>4292.4</v>
      </c>
      <c r="O11" s="201">
        <v>0</v>
      </c>
      <c r="P11" s="233">
        <f t="shared" si="9"/>
        <v>0</v>
      </c>
      <c r="Q11" s="274">
        <v>54</v>
      </c>
      <c r="R11" s="274">
        <v>61.73</v>
      </c>
      <c r="S11" s="234">
        <f t="shared" si="10"/>
        <v>107</v>
      </c>
      <c r="T11" s="298"/>
      <c r="U11" s="182">
        <f t="shared" si="11"/>
        <v>214.31</v>
      </c>
      <c r="V11" s="183">
        <f t="shared" si="12"/>
        <v>2</v>
      </c>
      <c r="W11" s="309"/>
      <c r="X11" s="239" t="s">
        <v>14</v>
      </c>
      <c r="Y11" s="236">
        <v>14.34</v>
      </c>
      <c r="Z11" s="237">
        <f t="shared" si="13"/>
        <v>3958.41</v>
      </c>
      <c r="AA11" s="213">
        <f>AC11*J11/H11</f>
        <v>18.148</v>
      </c>
      <c r="AB11" s="213">
        <f t="shared" si="15"/>
        <v>0</v>
      </c>
      <c r="AC11" s="258">
        <v>18.148</v>
      </c>
      <c r="AD11" s="237">
        <v>991.2</v>
      </c>
      <c r="AE11" s="170">
        <f t="shared" si="16"/>
        <v>17988.3</v>
      </c>
      <c r="AF11" s="170">
        <f t="shared" si="17"/>
        <v>21946.71</v>
      </c>
      <c r="AG11" s="267">
        <f t="shared" si="18"/>
        <v>79.51</v>
      </c>
      <c r="AH11" s="238">
        <f t="shared" si="19"/>
        <v>79.51</v>
      </c>
      <c r="AI11" s="193">
        <v>1590.78</v>
      </c>
      <c r="AJ11" s="187">
        <f t="shared" si="20"/>
        <v>0</v>
      </c>
      <c r="AK11" s="187">
        <f t="shared" si="21"/>
        <v>0</v>
      </c>
      <c r="AL11" s="186">
        <f t="shared" si="22"/>
        <v>0</v>
      </c>
      <c r="AM11" s="181" t="e">
        <f t="shared" si="23"/>
        <v>#DIV/0!</v>
      </c>
      <c r="AN11" s="261">
        <v>149.986</v>
      </c>
      <c r="AO11" s="178">
        <f t="shared" si="24"/>
        <v>149.986</v>
      </c>
      <c r="AP11" s="178">
        <f t="shared" si="25"/>
        <v>0</v>
      </c>
      <c r="AQ11" s="222">
        <v>100</v>
      </c>
      <c r="AR11" s="222">
        <f t="shared" si="26"/>
        <v>89.53965</v>
      </c>
      <c r="AS11" s="223">
        <f t="shared" si="27"/>
        <v>10.46035</v>
      </c>
      <c r="AT11" s="224">
        <f t="shared" si="28"/>
        <v>134.297</v>
      </c>
      <c r="AU11" s="224">
        <f t="shared" si="29"/>
        <v>15.689</v>
      </c>
      <c r="AV11" s="263">
        <f t="shared" si="30"/>
        <v>0.03902</v>
      </c>
      <c r="AW11" s="209">
        <f t="shared" si="31"/>
        <v>0.03494</v>
      </c>
      <c r="AX11" s="209">
        <f t="shared" si="32"/>
        <v>0.00408</v>
      </c>
      <c r="AY11" s="195" t="s">
        <v>14</v>
      </c>
      <c r="AZ11" s="207"/>
      <c r="BA11" s="187">
        <v>991.2</v>
      </c>
      <c r="BB11" s="187">
        <f t="shared" si="33"/>
        <v>148666.12</v>
      </c>
      <c r="BC11" s="187">
        <f t="shared" si="0"/>
        <v>38.68</v>
      </c>
      <c r="BD11" s="304">
        <f t="shared" si="1"/>
        <v>168.134</v>
      </c>
      <c r="BE11" s="304">
        <f t="shared" si="34"/>
        <v>0</v>
      </c>
      <c r="BF11" s="304">
        <f t="shared" si="35"/>
        <v>168.134</v>
      </c>
      <c r="BG11" s="187">
        <f t="shared" si="36"/>
        <v>149.97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04" ht="15.75">
      <c r="A12" s="162">
        <v>4</v>
      </c>
      <c r="B12" s="168" t="s">
        <v>15</v>
      </c>
      <c r="C12" s="278">
        <v>3379.6</v>
      </c>
      <c r="D12" s="176">
        <v>160.8</v>
      </c>
      <c r="E12" s="176">
        <f t="shared" si="2"/>
        <v>3540.4</v>
      </c>
      <c r="F12" s="43">
        <f t="shared" si="3"/>
        <v>3540.4</v>
      </c>
      <c r="G12" s="287">
        <v>481.1</v>
      </c>
      <c r="H12" s="252">
        <f t="shared" si="4"/>
        <v>491.68</v>
      </c>
      <c r="I12" s="170">
        <f t="shared" si="5"/>
        <v>1.13</v>
      </c>
      <c r="J12" s="170">
        <f t="shared" si="6"/>
        <v>490.54</v>
      </c>
      <c r="K12" s="274">
        <v>137</v>
      </c>
      <c r="L12" s="201">
        <v>0.03</v>
      </c>
      <c r="M12" s="181">
        <v>410</v>
      </c>
      <c r="N12" s="201">
        <f t="shared" si="7"/>
        <v>3950.4</v>
      </c>
      <c r="O12" s="201">
        <f t="shared" si="8"/>
        <v>12.3</v>
      </c>
      <c r="P12" s="233">
        <f t="shared" si="9"/>
        <v>0.003474</v>
      </c>
      <c r="Q12" s="274">
        <v>40</v>
      </c>
      <c r="R12" s="274">
        <v>45.1</v>
      </c>
      <c r="S12" s="234">
        <f t="shared" si="10"/>
        <v>97</v>
      </c>
      <c r="T12" s="298">
        <v>0.576</v>
      </c>
      <c r="U12" s="182">
        <f t="shared" si="11"/>
        <v>433.7</v>
      </c>
      <c r="V12" s="183">
        <f t="shared" si="12"/>
        <v>4.47</v>
      </c>
      <c r="W12" s="309"/>
      <c r="X12" s="239" t="s">
        <v>15</v>
      </c>
      <c r="Y12" s="236">
        <v>14.34</v>
      </c>
      <c r="Z12" s="237">
        <f t="shared" si="13"/>
        <v>7034.34</v>
      </c>
      <c r="AA12" s="213">
        <f t="shared" si="14"/>
        <v>31.831</v>
      </c>
      <c r="AB12" s="213">
        <f t="shared" si="15"/>
        <v>0.073</v>
      </c>
      <c r="AC12" s="258">
        <v>31.905</v>
      </c>
      <c r="AD12" s="237">
        <v>991.2</v>
      </c>
      <c r="AE12" s="170">
        <f t="shared" si="16"/>
        <v>31550.89</v>
      </c>
      <c r="AF12" s="170">
        <f t="shared" si="17"/>
        <v>38585.23</v>
      </c>
      <c r="AG12" s="267">
        <f t="shared" si="18"/>
        <v>78.66</v>
      </c>
      <c r="AH12" s="238">
        <f t="shared" si="19"/>
        <v>78.66</v>
      </c>
      <c r="AI12" s="193">
        <v>1590.78</v>
      </c>
      <c r="AJ12" s="187">
        <f t="shared" si="20"/>
        <v>116.13</v>
      </c>
      <c r="AK12" s="187">
        <f t="shared" si="21"/>
        <v>16.2</v>
      </c>
      <c r="AL12" s="186">
        <f t="shared" si="22"/>
        <v>132.33</v>
      </c>
      <c r="AM12" s="181">
        <f t="shared" si="23"/>
        <v>117.11</v>
      </c>
      <c r="AN12" s="261">
        <v>96.475</v>
      </c>
      <c r="AO12" s="178">
        <f t="shared" si="24"/>
        <v>92.093</v>
      </c>
      <c r="AP12" s="178">
        <f t="shared" si="25"/>
        <v>4.382</v>
      </c>
      <c r="AQ12" s="222">
        <v>100</v>
      </c>
      <c r="AR12" s="222">
        <f t="shared" si="26"/>
        <v>89.6213</v>
      </c>
      <c r="AS12" s="223">
        <f t="shared" si="27"/>
        <v>10.3787</v>
      </c>
      <c r="AT12" s="224">
        <f t="shared" si="28"/>
        <v>86.462</v>
      </c>
      <c r="AU12" s="224">
        <f t="shared" si="29"/>
        <v>10.013</v>
      </c>
      <c r="AV12" s="263">
        <f t="shared" si="30"/>
        <v>0.02725</v>
      </c>
      <c r="AW12" s="209">
        <f t="shared" si="31"/>
        <v>0.02442</v>
      </c>
      <c r="AX12" s="209">
        <f t="shared" si="32"/>
        <v>0.00283</v>
      </c>
      <c r="AY12" s="195" t="s">
        <v>15</v>
      </c>
      <c r="AZ12" s="207"/>
      <c r="BA12" s="187">
        <v>991.2</v>
      </c>
      <c r="BB12" s="187">
        <f t="shared" si="33"/>
        <v>91282.58</v>
      </c>
      <c r="BC12" s="187">
        <f t="shared" si="0"/>
        <v>27.01</v>
      </c>
      <c r="BD12" s="304">
        <f t="shared" si="1"/>
        <v>123.924</v>
      </c>
      <c r="BE12" s="304">
        <f t="shared" si="34"/>
        <v>4.455</v>
      </c>
      <c r="BF12" s="304">
        <f t="shared" si="35"/>
        <v>128.379</v>
      </c>
      <c r="BG12" s="187">
        <f t="shared" si="36"/>
        <v>92.09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</row>
    <row r="13" spans="1:104" ht="15.75">
      <c r="A13" s="162">
        <v>5</v>
      </c>
      <c r="B13" s="168" t="s">
        <v>16</v>
      </c>
      <c r="C13" s="278">
        <v>3831.3</v>
      </c>
      <c r="D13" s="176"/>
      <c r="E13" s="176">
        <f t="shared" si="2"/>
        <v>3831.3</v>
      </c>
      <c r="F13" s="43">
        <f t="shared" si="3"/>
        <v>3831.3</v>
      </c>
      <c r="G13" s="287">
        <v>359.52</v>
      </c>
      <c r="H13" s="252">
        <f t="shared" si="4"/>
        <v>367.43</v>
      </c>
      <c r="I13" s="170">
        <f t="shared" si="5"/>
        <v>0</v>
      </c>
      <c r="J13" s="170">
        <f t="shared" si="6"/>
        <v>367.43</v>
      </c>
      <c r="K13" s="274">
        <v>176</v>
      </c>
      <c r="L13" s="201">
        <v>0.03</v>
      </c>
      <c r="M13" s="181">
        <v>425</v>
      </c>
      <c r="N13" s="201">
        <f t="shared" si="7"/>
        <v>4256.3</v>
      </c>
      <c r="O13" s="201">
        <v>0</v>
      </c>
      <c r="P13" s="233">
        <f t="shared" si="9"/>
        <v>0</v>
      </c>
      <c r="Q13" s="274">
        <v>58</v>
      </c>
      <c r="R13" s="274">
        <v>67.24</v>
      </c>
      <c r="S13" s="234">
        <f t="shared" si="10"/>
        <v>118</v>
      </c>
      <c r="T13" s="298"/>
      <c r="U13" s="182">
        <f t="shared" si="11"/>
        <v>300.19</v>
      </c>
      <c r="V13" s="183">
        <f t="shared" si="12"/>
        <v>2.54</v>
      </c>
      <c r="W13" s="309"/>
      <c r="X13" s="239" t="s">
        <v>16</v>
      </c>
      <c r="Y13" s="236">
        <v>14.34</v>
      </c>
      <c r="Z13" s="237">
        <f t="shared" si="13"/>
        <v>5268.95</v>
      </c>
      <c r="AA13" s="213">
        <f t="shared" si="14"/>
        <v>24.37</v>
      </c>
      <c r="AB13" s="213">
        <f t="shared" si="15"/>
        <v>0</v>
      </c>
      <c r="AC13" s="258">
        <v>24.37</v>
      </c>
      <c r="AD13" s="237">
        <v>991.2</v>
      </c>
      <c r="AE13" s="170">
        <f t="shared" si="16"/>
        <v>24155.54</v>
      </c>
      <c r="AF13" s="170">
        <f t="shared" si="17"/>
        <v>29424.49</v>
      </c>
      <c r="AG13" s="267">
        <f t="shared" si="18"/>
        <v>80.08</v>
      </c>
      <c r="AH13" s="238">
        <f t="shared" si="19"/>
        <v>80.08</v>
      </c>
      <c r="AI13" s="193">
        <v>1590.78</v>
      </c>
      <c r="AJ13" s="187">
        <f t="shared" si="20"/>
        <v>0</v>
      </c>
      <c r="AK13" s="187">
        <f t="shared" si="21"/>
        <v>0</v>
      </c>
      <c r="AL13" s="186">
        <f t="shared" si="22"/>
        <v>0</v>
      </c>
      <c r="AM13" s="181" t="e">
        <f t="shared" si="23"/>
        <v>#DIV/0!</v>
      </c>
      <c r="AN13" s="261">
        <v>156.426</v>
      </c>
      <c r="AO13" s="178">
        <f t="shared" si="24"/>
        <v>156.426</v>
      </c>
      <c r="AP13" s="178">
        <f t="shared" si="25"/>
        <v>0</v>
      </c>
      <c r="AQ13" s="222">
        <v>100</v>
      </c>
      <c r="AR13" s="222">
        <f t="shared" si="26"/>
        <v>90.0148</v>
      </c>
      <c r="AS13" s="223">
        <f t="shared" si="27"/>
        <v>9.9852</v>
      </c>
      <c r="AT13" s="224">
        <f t="shared" si="28"/>
        <v>140.807</v>
      </c>
      <c r="AU13" s="224">
        <f t="shared" si="29"/>
        <v>15.619</v>
      </c>
      <c r="AV13" s="263">
        <f t="shared" si="30"/>
        <v>0.04083</v>
      </c>
      <c r="AW13" s="209">
        <f t="shared" si="31"/>
        <v>0.03675</v>
      </c>
      <c r="AX13" s="209">
        <f t="shared" si="32"/>
        <v>0.00408</v>
      </c>
      <c r="AY13" s="195" t="s">
        <v>16</v>
      </c>
      <c r="AZ13" s="207"/>
      <c r="BA13" s="187">
        <v>991.2</v>
      </c>
      <c r="BB13" s="187">
        <f t="shared" si="33"/>
        <v>155049.45</v>
      </c>
      <c r="BC13" s="187">
        <f t="shared" si="0"/>
        <v>40.47</v>
      </c>
      <c r="BD13" s="304">
        <f t="shared" si="1"/>
        <v>180.796</v>
      </c>
      <c r="BE13" s="304">
        <f t="shared" si="34"/>
        <v>0</v>
      </c>
      <c r="BF13" s="304">
        <f t="shared" si="35"/>
        <v>180.796</v>
      </c>
      <c r="BG13" s="187">
        <f t="shared" si="36"/>
        <v>156.43</v>
      </c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</row>
    <row r="14" spans="1:104" ht="15.75">
      <c r="A14" s="162">
        <v>6</v>
      </c>
      <c r="B14" s="168" t="s">
        <v>17</v>
      </c>
      <c r="C14" s="278">
        <v>3118.6</v>
      </c>
      <c r="D14" s="176">
        <v>407.2</v>
      </c>
      <c r="E14" s="176">
        <f t="shared" si="2"/>
        <v>3525.8</v>
      </c>
      <c r="F14" s="43">
        <f t="shared" si="3"/>
        <v>3525.8</v>
      </c>
      <c r="G14" s="287">
        <v>323.2</v>
      </c>
      <c r="H14" s="252">
        <f t="shared" si="4"/>
        <v>330.31</v>
      </c>
      <c r="I14" s="170">
        <f t="shared" si="5"/>
        <v>4.04</v>
      </c>
      <c r="J14" s="170">
        <f t="shared" si="6"/>
        <v>326.27</v>
      </c>
      <c r="K14" s="274">
        <v>117</v>
      </c>
      <c r="L14" s="201">
        <v>0.03</v>
      </c>
      <c r="M14" s="181">
        <v>313.9</v>
      </c>
      <c r="N14" s="201">
        <f t="shared" si="7"/>
        <v>3839.7</v>
      </c>
      <c r="O14" s="201">
        <f t="shared" si="8"/>
        <v>9.42</v>
      </c>
      <c r="P14" s="233">
        <f t="shared" si="9"/>
        <v>0.002672</v>
      </c>
      <c r="Q14" s="274">
        <v>41</v>
      </c>
      <c r="R14" s="274">
        <v>56.87</v>
      </c>
      <c r="S14" s="234">
        <f t="shared" si="10"/>
        <v>76</v>
      </c>
      <c r="T14" s="298">
        <v>2.952</v>
      </c>
      <c r="U14" s="182">
        <f t="shared" si="11"/>
        <v>261.07</v>
      </c>
      <c r="V14" s="183">
        <f t="shared" si="12"/>
        <v>3.44</v>
      </c>
      <c r="W14" s="309"/>
      <c r="X14" s="239" t="s">
        <v>17</v>
      </c>
      <c r="Y14" s="236">
        <v>14.34</v>
      </c>
      <c r="Z14" s="237">
        <f t="shared" si="13"/>
        <v>4678.71</v>
      </c>
      <c r="AA14" s="213">
        <f t="shared" si="14"/>
        <v>21.214</v>
      </c>
      <c r="AB14" s="213">
        <f t="shared" si="15"/>
        <v>0.263</v>
      </c>
      <c r="AC14" s="258">
        <v>21.477</v>
      </c>
      <c r="AD14" s="237">
        <v>991.2</v>
      </c>
      <c r="AE14" s="170">
        <f t="shared" si="16"/>
        <v>21027.32</v>
      </c>
      <c r="AF14" s="170">
        <f t="shared" si="17"/>
        <v>25706.03</v>
      </c>
      <c r="AG14" s="267">
        <f t="shared" si="18"/>
        <v>78.79</v>
      </c>
      <c r="AH14" s="238">
        <f t="shared" si="19"/>
        <v>78.79</v>
      </c>
      <c r="AI14" s="193">
        <v>1590.78</v>
      </c>
      <c r="AJ14" s="187">
        <f t="shared" si="20"/>
        <v>418.38</v>
      </c>
      <c r="AK14" s="187">
        <f t="shared" si="21"/>
        <v>57.93</v>
      </c>
      <c r="AL14" s="186">
        <f t="shared" si="22"/>
        <v>476.31</v>
      </c>
      <c r="AM14" s="181">
        <f t="shared" si="23"/>
        <v>117.9</v>
      </c>
      <c r="AN14" s="261">
        <v>103.074</v>
      </c>
      <c r="AO14" s="178">
        <f t="shared" si="24"/>
        <v>91.172</v>
      </c>
      <c r="AP14" s="178">
        <f t="shared" si="25"/>
        <v>11.902</v>
      </c>
      <c r="AQ14" s="222">
        <v>100</v>
      </c>
      <c r="AR14" s="222">
        <f t="shared" si="26"/>
        <v>91.82488</v>
      </c>
      <c r="AS14" s="223">
        <f t="shared" si="27"/>
        <v>8.17512</v>
      </c>
      <c r="AT14" s="224">
        <f t="shared" si="28"/>
        <v>94.648</v>
      </c>
      <c r="AU14" s="224">
        <f t="shared" si="29"/>
        <v>8.426</v>
      </c>
      <c r="AV14" s="263">
        <f t="shared" si="30"/>
        <v>0.02923</v>
      </c>
      <c r="AW14" s="209">
        <f t="shared" si="31"/>
        <v>0.02684</v>
      </c>
      <c r="AX14" s="209">
        <f t="shared" si="32"/>
        <v>0.00239</v>
      </c>
      <c r="AY14" s="195" t="s">
        <v>17</v>
      </c>
      <c r="AZ14" s="207"/>
      <c r="BA14" s="187">
        <v>991.2</v>
      </c>
      <c r="BB14" s="187">
        <f t="shared" si="33"/>
        <v>90369.69</v>
      </c>
      <c r="BC14" s="187">
        <f t="shared" si="0"/>
        <v>28.98</v>
      </c>
      <c r="BD14" s="304">
        <f t="shared" si="1"/>
        <v>112.386</v>
      </c>
      <c r="BE14" s="304">
        <f t="shared" si="34"/>
        <v>12.165</v>
      </c>
      <c r="BF14" s="304">
        <f t="shared" si="35"/>
        <v>124.551</v>
      </c>
      <c r="BG14" s="187">
        <f t="shared" si="36"/>
        <v>91.16</v>
      </c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</row>
    <row r="15" spans="1:104" ht="15.75">
      <c r="A15" s="162">
        <v>7</v>
      </c>
      <c r="B15" s="279" t="s">
        <v>18</v>
      </c>
      <c r="C15" s="278">
        <v>3407.2</v>
      </c>
      <c r="D15" s="176">
        <v>41.3</v>
      </c>
      <c r="E15" s="176">
        <f t="shared" si="2"/>
        <v>3448.5</v>
      </c>
      <c r="F15" s="43">
        <f t="shared" si="3"/>
        <v>3448.5</v>
      </c>
      <c r="G15" s="287">
        <v>427.56</v>
      </c>
      <c r="H15" s="252">
        <f t="shared" si="4"/>
        <v>436.97</v>
      </c>
      <c r="I15" s="170">
        <f t="shared" si="5"/>
        <v>0.3</v>
      </c>
      <c r="J15" s="170">
        <f t="shared" si="6"/>
        <v>436.67</v>
      </c>
      <c r="K15" s="274">
        <v>128</v>
      </c>
      <c r="L15" s="201">
        <v>0.03</v>
      </c>
      <c r="M15" s="181">
        <v>324</v>
      </c>
      <c r="N15" s="201">
        <f t="shared" si="7"/>
        <v>3772.5</v>
      </c>
      <c r="O15" s="201">
        <f t="shared" si="8"/>
        <v>9.72</v>
      </c>
      <c r="P15" s="233">
        <f t="shared" si="9"/>
        <v>0.002819</v>
      </c>
      <c r="Q15" s="274">
        <v>60</v>
      </c>
      <c r="R15" s="274">
        <v>87.35</v>
      </c>
      <c r="S15" s="234">
        <f t="shared" si="10"/>
        <v>68</v>
      </c>
      <c r="T15" s="298">
        <v>0.183</v>
      </c>
      <c r="U15" s="182">
        <f t="shared" si="11"/>
        <v>339.72</v>
      </c>
      <c r="V15" s="183">
        <f t="shared" si="12"/>
        <v>5</v>
      </c>
      <c r="W15" s="309"/>
      <c r="X15" s="239" t="s">
        <v>18</v>
      </c>
      <c r="Y15" s="236">
        <v>14.34</v>
      </c>
      <c r="Z15" s="237">
        <f t="shared" si="13"/>
        <v>6261.85</v>
      </c>
      <c r="AA15" s="213">
        <f t="shared" si="14"/>
        <v>28.47</v>
      </c>
      <c r="AB15" s="213">
        <f t="shared" si="15"/>
        <v>0.02</v>
      </c>
      <c r="AC15" s="258">
        <v>28.49</v>
      </c>
      <c r="AD15" s="237">
        <v>991.2</v>
      </c>
      <c r="AE15" s="170">
        <f t="shared" si="16"/>
        <v>28219.46</v>
      </c>
      <c r="AF15" s="170">
        <f t="shared" si="17"/>
        <v>34481.31</v>
      </c>
      <c r="AG15" s="267">
        <f t="shared" si="18"/>
        <v>78.97</v>
      </c>
      <c r="AH15" s="238">
        <f t="shared" si="19"/>
        <v>78.96</v>
      </c>
      <c r="AI15" s="193">
        <v>1590.78</v>
      </c>
      <c r="AJ15" s="187">
        <f t="shared" si="20"/>
        <v>31.82</v>
      </c>
      <c r="AK15" s="187">
        <f t="shared" si="21"/>
        <v>4.3</v>
      </c>
      <c r="AL15" s="186">
        <f t="shared" si="22"/>
        <v>36.12</v>
      </c>
      <c r="AM15" s="181">
        <f t="shared" si="23"/>
        <v>120.4</v>
      </c>
      <c r="AN15" s="261">
        <v>101.545</v>
      </c>
      <c r="AO15" s="178">
        <f t="shared" si="24"/>
        <v>100.329</v>
      </c>
      <c r="AP15" s="178">
        <f t="shared" si="25"/>
        <v>1.216</v>
      </c>
      <c r="AQ15" s="222">
        <v>100</v>
      </c>
      <c r="AR15" s="222">
        <f t="shared" si="26"/>
        <v>91.41153</v>
      </c>
      <c r="AS15" s="223">
        <f t="shared" si="27"/>
        <v>8.58847</v>
      </c>
      <c r="AT15" s="224">
        <f t="shared" si="28"/>
        <v>92.824</v>
      </c>
      <c r="AU15" s="224">
        <f t="shared" si="29"/>
        <v>8.721</v>
      </c>
      <c r="AV15" s="263">
        <f t="shared" si="30"/>
        <v>0.02945</v>
      </c>
      <c r="AW15" s="209">
        <f t="shared" si="31"/>
        <v>0.02692</v>
      </c>
      <c r="AX15" s="209">
        <f t="shared" si="32"/>
        <v>0.00253</v>
      </c>
      <c r="AY15" s="195" t="s">
        <v>18</v>
      </c>
      <c r="AZ15" s="207"/>
      <c r="BA15" s="187">
        <v>991.2</v>
      </c>
      <c r="BB15" s="187">
        <f t="shared" si="33"/>
        <v>99446.1</v>
      </c>
      <c r="BC15" s="187">
        <f t="shared" si="0"/>
        <v>29.19</v>
      </c>
      <c r="BD15" s="304">
        <f t="shared" si="1"/>
        <v>128.799</v>
      </c>
      <c r="BE15" s="304">
        <f t="shared" si="34"/>
        <v>1.236</v>
      </c>
      <c r="BF15" s="304">
        <f t="shared" si="35"/>
        <v>130.035</v>
      </c>
      <c r="BG15" s="187">
        <f t="shared" si="36"/>
        <v>100.34</v>
      </c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</row>
    <row r="16" spans="1:104" ht="15.75">
      <c r="A16" s="162">
        <v>8</v>
      </c>
      <c r="B16" s="279" t="s">
        <v>19</v>
      </c>
      <c r="C16" s="278">
        <v>3124</v>
      </c>
      <c r="D16" s="176">
        <v>360.5</v>
      </c>
      <c r="E16" s="176">
        <f t="shared" si="2"/>
        <v>3484.5</v>
      </c>
      <c r="F16" s="43">
        <f t="shared" si="3"/>
        <v>3484.5</v>
      </c>
      <c r="G16" s="287">
        <v>233.2</v>
      </c>
      <c r="H16" s="252">
        <f t="shared" si="4"/>
        <v>238.33</v>
      </c>
      <c r="I16" s="170">
        <f t="shared" si="5"/>
        <v>2.1</v>
      </c>
      <c r="J16" s="170">
        <f t="shared" si="6"/>
        <v>236.23</v>
      </c>
      <c r="K16" s="274">
        <v>135</v>
      </c>
      <c r="L16" s="201">
        <v>0.03</v>
      </c>
      <c r="M16" s="181">
        <v>308</v>
      </c>
      <c r="N16" s="201">
        <f t="shared" si="7"/>
        <v>3792.5</v>
      </c>
      <c r="O16" s="201">
        <v>0</v>
      </c>
      <c r="P16" s="233">
        <f t="shared" si="9"/>
        <v>0</v>
      </c>
      <c r="Q16" s="274">
        <v>57</v>
      </c>
      <c r="R16" s="274">
        <v>82.29</v>
      </c>
      <c r="S16" s="234">
        <f t="shared" si="10"/>
        <v>78</v>
      </c>
      <c r="T16" s="298">
        <v>2.098</v>
      </c>
      <c r="U16" s="182">
        <f t="shared" si="11"/>
        <v>153.94</v>
      </c>
      <c r="V16" s="183">
        <f t="shared" si="12"/>
        <v>1.97</v>
      </c>
      <c r="W16" s="309"/>
      <c r="X16" s="239" t="s">
        <v>19</v>
      </c>
      <c r="Y16" s="236">
        <v>14.34</v>
      </c>
      <c r="Z16" s="237">
        <f t="shared" si="13"/>
        <v>3387.54</v>
      </c>
      <c r="AA16" s="213">
        <f t="shared" si="14"/>
        <v>15.557</v>
      </c>
      <c r="AB16" s="213">
        <f t="shared" si="15"/>
        <v>0.138</v>
      </c>
      <c r="AC16" s="258">
        <v>15.695</v>
      </c>
      <c r="AD16" s="237">
        <v>991.2</v>
      </c>
      <c r="AE16" s="170">
        <f t="shared" si="16"/>
        <v>15420.1</v>
      </c>
      <c r="AF16" s="170">
        <f t="shared" si="17"/>
        <v>18807.64</v>
      </c>
      <c r="AG16" s="267">
        <f t="shared" si="18"/>
        <v>79.61</v>
      </c>
      <c r="AH16" s="238">
        <f t="shared" si="19"/>
        <v>79.62</v>
      </c>
      <c r="AI16" s="193">
        <v>1590.78</v>
      </c>
      <c r="AJ16" s="187">
        <f t="shared" si="20"/>
        <v>219.53</v>
      </c>
      <c r="AK16" s="187">
        <f t="shared" si="21"/>
        <v>30.11</v>
      </c>
      <c r="AL16" s="186">
        <f t="shared" si="22"/>
        <v>249.64</v>
      </c>
      <c r="AM16" s="181">
        <f t="shared" si="23"/>
        <v>118.88</v>
      </c>
      <c r="AN16" s="261">
        <v>102.291</v>
      </c>
      <c r="AO16" s="178">
        <f t="shared" si="24"/>
        <v>91.71</v>
      </c>
      <c r="AP16" s="178">
        <f t="shared" si="25"/>
        <v>10.581</v>
      </c>
      <c r="AQ16" s="222">
        <v>100</v>
      </c>
      <c r="AR16" s="222">
        <f t="shared" si="26"/>
        <v>91.87871</v>
      </c>
      <c r="AS16" s="223">
        <f t="shared" si="27"/>
        <v>8.12129</v>
      </c>
      <c r="AT16" s="224">
        <f t="shared" si="28"/>
        <v>93.984</v>
      </c>
      <c r="AU16" s="224">
        <f t="shared" si="29"/>
        <v>8.307</v>
      </c>
      <c r="AV16" s="263">
        <f t="shared" si="30"/>
        <v>0.02936</v>
      </c>
      <c r="AW16" s="209">
        <f t="shared" si="31"/>
        <v>0.02697</v>
      </c>
      <c r="AX16" s="209">
        <f t="shared" si="32"/>
        <v>0.00238</v>
      </c>
      <c r="AY16" s="195" t="s">
        <v>19</v>
      </c>
      <c r="AZ16" s="207"/>
      <c r="BA16" s="187">
        <v>991.2</v>
      </c>
      <c r="BB16" s="187">
        <f t="shared" si="33"/>
        <v>90902.95</v>
      </c>
      <c r="BC16" s="187">
        <f t="shared" si="0"/>
        <v>29.1</v>
      </c>
      <c r="BD16" s="304">
        <f t="shared" si="1"/>
        <v>107.267</v>
      </c>
      <c r="BE16" s="304">
        <f t="shared" si="34"/>
        <v>10.719</v>
      </c>
      <c r="BF16" s="304">
        <f t="shared" si="35"/>
        <v>117.986</v>
      </c>
      <c r="BG16" s="187">
        <f t="shared" si="36"/>
        <v>91.72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</row>
    <row r="17" spans="1:104" ht="15.75">
      <c r="A17" s="162">
        <v>9</v>
      </c>
      <c r="B17" s="279" t="s">
        <v>20</v>
      </c>
      <c r="C17" s="278">
        <v>3859.3</v>
      </c>
      <c r="D17" s="268"/>
      <c r="E17" s="268">
        <f t="shared" si="2"/>
        <v>3859.3</v>
      </c>
      <c r="F17" s="43">
        <f t="shared" si="3"/>
        <v>3859.3</v>
      </c>
      <c r="G17" s="287">
        <v>263</v>
      </c>
      <c r="H17" s="252">
        <f t="shared" si="4"/>
        <v>268.79</v>
      </c>
      <c r="I17" s="170">
        <f t="shared" si="5"/>
        <v>0</v>
      </c>
      <c r="J17" s="170">
        <f t="shared" si="6"/>
        <v>268.79</v>
      </c>
      <c r="K17" s="274">
        <v>142</v>
      </c>
      <c r="L17" s="201">
        <v>0.03</v>
      </c>
      <c r="M17" s="181">
        <v>434</v>
      </c>
      <c r="N17" s="201">
        <f t="shared" si="7"/>
        <v>4293.3</v>
      </c>
      <c r="O17" s="201">
        <v>0</v>
      </c>
      <c r="P17" s="233">
        <f t="shared" si="9"/>
        <v>0</v>
      </c>
      <c r="Q17" s="274">
        <v>62</v>
      </c>
      <c r="R17" s="274">
        <v>103.9</v>
      </c>
      <c r="S17" s="234">
        <f t="shared" si="10"/>
        <v>80</v>
      </c>
      <c r="T17" s="298"/>
      <c r="U17" s="182">
        <f t="shared" si="11"/>
        <v>164.89</v>
      </c>
      <c r="V17" s="183">
        <f t="shared" si="12"/>
        <v>2.06</v>
      </c>
      <c r="W17" s="309"/>
      <c r="X17" s="239" t="s">
        <v>20</v>
      </c>
      <c r="Y17" s="236">
        <v>14.34</v>
      </c>
      <c r="Z17" s="237">
        <f t="shared" si="13"/>
        <v>3854.45</v>
      </c>
      <c r="AA17" s="213">
        <f t="shared" si="14"/>
        <v>17.503</v>
      </c>
      <c r="AB17" s="213">
        <f t="shared" si="15"/>
        <v>0</v>
      </c>
      <c r="AC17" s="258">
        <v>17.503</v>
      </c>
      <c r="AD17" s="237">
        <v>991.2</v>
      </c>
      <c r="AE17" s="170">
        <f t="shared" si="16"/>
        <v>17348.97</v>
      </c>
      <c r="AF17" s="170">
        <f t="shared" si="17"/>
        <v>21203.42</v>
      </c>
      <c r="AG17" s="267">
        <f t="shared" si="18"/>
        <v>78.88</v>
      </c>
      <c r="AH17" s="238">
        <f t="shared" si="19"/>
        <v>78.88</v>
      </c>
      <c r="AI17" s="193">
        <v>1590.78</v>
      </c>
      <c r="AJ17" s="187">
        <f t="shared" si="20"/>
        <v>0</v>
      </c>
      <c r="AK17" s="187">
        <f t="shared" si="21"/>
        <v>0</v>
      </c>
      <c r="AL17" s="186">
        <f t="shared" si="22"/>
        <v>0</v>
      </c>
      <c r="AM17" s="181" t="e">
        <f t="shared" si="23"/>
        <v>#DIV/0!</v>
      </c>
      <c r="AN17" s="261">
        <v>131.733</v>
      </c>
      <c r="AO17" s="178">
        <f t="shared" si="24"/>
        <v>131.733</v>
      </c>
      <c r="AP17" s="178">
        <f t="shared" si="25"/>
        <v>0</v>
      </c>
      <c r="AQ17" s="222">
        <v>100</v>
      </c>
      <c r="AR17" s="222">
        <f t="shared" si="26"/>
        <v>89.89123</v>
      </c>
      <c r="AS17" s="223">
        <f t="shared" si="27"/>
        <v>10.10877</v>
      </c>
      <c r="AT17" s="224">
        <f t="shared" si="28"/>
        <v>118.416</v>
      </c>
      <c r="AU17" s="224">
        <f t="shared" si="29"/>
        <v>13.317</v>
      </c>
      <c r="AV17" s="263">
        <f t="shared" si="30"/>
        <v>0.03413</v>
      </c>
      <c r="AW17" s="209">
        <f t="shared" si="31"/>
        <v>0.03068</v>
      </c>
      <c r="AX17" s="209">
        <f t="shared" si="32"/>
        <v>0.00345</v>
      </c>
      <c r="AY17" s="196" t="s">
        <v>20</v>
      </c>
      <c r="AZ17" s="207"/>
      <c r="BA17" s="187">
        <v>991.2</v>
      </c>
      <c r="BB17" s="187">
        <f t="shared" si="33"/>
        <v>130573.75</v>
      </c>
      <c r="BC17" s="187">
        <f t="shared" si="0"/>
        <v>33.83</v>
      </c>
      <c r="BD17" s="304">
        <f t="shared" si="1"/>
        <v>149.236</v>
      </c>
      <c r="BE17" s="304">
        <f t="shared" si="34"/>
        <v>0</v>
      </c>
      <c r="BF17" s="304">
        <f t="shared" si="35"/>
        <v>149.236</v>
      </c>
      <c r="BG17" s="187">
        <f t="shared" si="36"/>
        <v>131.72</v>
      </c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</row>
    <row r="18" spans="1:104" ht="15.75">
      <c r="A18" s="162">
        <v>10</v>
      </c>
      <c r="B18" s="279" t="s">
        <v>21</v>
      </c>
      <c r="C18" s="278">
        <v>3216.8</v>
      </c>
      <c r="D18" s="176"/>
      <c r="E18" s="176">
        <f t="shared" si="2"/>
        <v>3216.8</v>
      </c>
      <c r="F18" s="43">
        <f t="shared" si="3"/>
        <v>3216.8</v>
      </c>
      <c r="G18" s="287">
        <v>345.4</v>
      </c>
      <c r="H18" s="252">
        <f t="shared" si="4"/>
        <v>353</v>
      </c>
      <c r="I18" s="170">
        <f t="shared" si="5"/>
        <v>0</v>
      </c>
      <c r="J18" s="170">
        <f t="shared" si="6"/>
        <v>353</v>
      </c>
      <c r="K18" s="274">
        <v>150</v>
      </c>
      <c r="L18" s="201">
        <v>0.03</v>
      </c>
      <c r="M18" s="181">
        <v>278.5</v>
      </c>
      <c r="N18" s="201">
        <f t="shared" si="7"/>
        <v>3495.3</v>
      </c>
      <c r="O18" s="201">
        <f t="shared" si="8"/>
        <v>8.36</v>
      </c>
      <c r="P18" s="233">
        <f t="shared" si="9"/>
        <v>0.002599</v>
      </c>
      <c r="Q18" s="274">
        <v>63</v>
      </c>
      <c r="R18" s="274">
        <v>61.2</v>
      </c>
      <c r="S18" s="234">
        <f t="shared" si="10"/>
        <v>87</v>
      </c>
      <c r="T18" s="298"/>
      <c r="U18" s="182">
        <f t="shared" si="11"/>
        <v>283.44</v>
      </c>
      <c r="V18" s="183">
        <f t="shared" si="12"/>
        <v>3.26</v>
      </c>
      <c r="W18" s="309"/>
      <c r="X18" s="239" t="s">
        <v>21</v>
      </c>
      <c r="Y18" s="236">
        <v>14.34</v>
      </c>
      <c r="Z18" s="237">
        <f t="shared" si="13"/>
        <v>5062.02</v>
      </c>
      <c r="AA18" s="213">
        <f t="shared" si="14"/>
        <v>23.134</v>
      </c>
      <c r="AB18" s="213">
        <f t="shared" si="15"/>
        <v>0</v>
      </c>
      <c r="AC18" s="258">
        <v>23.134</v>
      </c>
      <c r="AD18" s="237">
        <v>991.2</v>
      </c>
      <c r="AE18" s="170">
        <f t="shared" si="16"/>
        <v>22930.42</v>
      </c>
      <c r="AF18" s="170">
        <f t="shared" si="17"/>
        <v>27992.44</v>
      </c>
      <c r="AG18" s="267">
        <f t="shared" si="18"/>
        <v>79.3</v>
      </c>
      <c r="AH18" s="238">
        <f t="shared" si="19"/>
        <v>79.3</v>
      </c>
      <c r="AI18" s="193">
        <v>1590.78</v>
      </c>
      <c r="AJ18" s="187">
        <f t="shared" si="20"/>
        <v>0</v>
      </c>
      <c r="AK18" s="187">
        <f t="shared" si="21"/>
        <v>0</v>
      </c>
      <c r="AL18" s="186">
        <f t="shared" si="22"/>
        <v>0</v>
      </c>
      <c r="AM18" s="181" t="e">
        <f t="shared" si="23"/>
        <v>#DIV/0!</v>
      </c>
      <c r="AN18" s="261">
        <v>113.115</v>
      </c>
      <c r="AO18" s="178">
        <f t="shared" si="24"/>
        <v>113.115</v>
      </c>
      <c r="AP18" s="178">
        <f t="shared" si="25"/>
        <v>0</v>
      </c>
      <c r="AQ18" s="222">
        <v>100</v>
      </c>
      <c r="AR18" s="222">
        <f t="shared" si="26"/>
        <v>92.03216</v>
      </c>
      <c r="AS18" s="223">
        <f t="shared" si="27"/>
        <v>7.96784</v>
      </c>
      <c r="AT18" s="224">
        <f t="shared" si="28"/>
        <v>104.102</v>
      </c>
      <c r="AU18" s="224">
        <f t="shared" si="29"/>
        <v>9.013</v>
      </c>
      <c r="AV18" s="263">
        <f t="shared" si="30"/>
        <v>0.03516</v>
      </c>
      <c r="AW18" s="209">
        <f t="shared" si="31"/>
        <v>0.03236</v>
      </c>
      <c r="AX18" s="209">
        <f t="shared" si="32"/>
        <v>0.0028</v>
      </c>
      <c r="AY18" s="195" t="s">
        <v>21</v>
      </c>
      <c r="AZ18" s="207"/>
      <c r="BA18" s="187">
        <v>991.2</v>
      </c>
      <c r="BB18" s="187">
        <f t="shared" si="33"/>
        <v>112119.59</v>
      </c>
      <c r="BC18" s="187">
        <f t="shared" si="0"/>
        <v>34.85</v>
      </c>
      <c r="BD18" s="304">
        <f t="shared" si="1"/>
        <v>136.249</v>
      </c>
      <c r="BE18" s="304">
        <f t="shared" si="34"/>
        <v>0</v>
      </c>
      <c r="BF18" s="304">
        <f t="shared" si="35"/>
        <v>136.249</v>
      </c>
      <c r="BG18" s="187">
        <f t="shared" si="36"/>
        <v>113.1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</row>
    <row r="19" spans="1:104" ht="15.75">
      <c r="A19" s="162">
        <v>11</v>
      </c>
      <c r="B19" s="279" t="s">
        <v>22</v>
      </c>
      <c r="C19" s="278">
        <v>3452.8</v>
      </c>
      <c r="D19" s="176"/>
      <c r="E19" s="176">
        <f t="shared" si="2"/>
        <v>3452.8</v>
      </c>
      <c r="F19" s="43">
        <f t="shared" si="3"/>
        <v>3452.8</v>
      </c>
      <c r="G19" s="287">
        <v>461.3</v>
      </c>
      <c r="H19" s="252">
        <f t="shared" si="4"/>
        <v>471.45</v>
      </c>
      <c r="I19" s="170">
        <f t="shared" si="5"/>
        <v>0</v>
      </c>
      <c r="J19" s="170">
        <f t="shared" si="6"/>
        <v>471.45</v>
      </c>
      <c r="K19" s="274">
        <v>141</v>
      </c>
      <c r="L19" s="201">
        <v>0.03</v>
      </c>
      <c r="M19" s="181">
        <v>310.9</v>
      </c>
      <c r="N19" s="201">
        <f t="shared" si="7"/>
        <v>3763.7</v>
      </c>
      <c r="O19" s="201">
        <f t="shared" si="8"/>
        <v>9.33</v>
      </c>
      <c r="P19" s="233">
        <f t="shared" si="9"/>
        <v>0.002702</v>
      </c>
      <c r="Q19" s="274">
        <v>46</v>
      </c>
      <c r="R19" s="274">
        <v>99.12</v>
      </c>
      <c r="S19" s="234">
        <f t="shared" si="10"/>
        <v>95</v>
      </c>
      <c r="T19" s="298"/>
      <c r="U19" s="182">
        <f t="shared" si="11"/>
        <v>363</v>
      </c>
      <c r="V19" s="183">
        <f t="shared" si="12"/>
        <v>3.82</v>
      </c>
      <c r="W19" s="309"/>
      <c r="X19" s="239" t="s">
        <v>22</v>
      </c>
      <c r="Y19" s="236">
        <v>14.34</v>
      </c>
      <c r="Z19" s="237">
        <f t="shared" si="13"/>
        <v>6760.59</v>
      </c>
      <c r="AA19" s="213">
        <f t="shared" si="14"/>
        <v>34.231</v>
      </c>
      <c r="AB19" s="213">
        <f t="shared" si="15"/>
        <v>0</v>
      </c>
      <c r="AC19" s="258">
        <v>34.231</v>
      </c>
      <c r="AD19" s="237">
        <v>991.2</v>
      </c>
      <c r="AE19" s="170">
        <f t="shared" si="16"/>
        <v>33929.77</v>
      </c>
      <c r="AF19" s="170">
        <f t="shared" si="17"/>
        <v>40690.36</v>
      </c>
      <c r="AG19" s="267">
        <f t="shared" si="18"/>
        <v>86.31</v>
      </c>
      <c r="AH19" s="238">
        <f t="shared" si="19"/>
        <v>86.31</v>
      </c>
      <c r="AI19" s="193">
        <v>1590.78</v>
      </c>
      <c r="AJ19" s="187">
        <f t="shared" si="20"/>
        <v>0</v>
      </c>
      <c r="AK19" s="187">
        <f t="shared" si="21"/>
        <v>0</v>
      </c>
      <c r="AL19" s="186">
        <f t="shared" si="22"/>
        <v>0</v>
      </c>
      <c r="AM19" s="181" t="e">
        <f t="shared" si="23"/>
        <v>#DIV/0!</v>
      </c>
      <c r="AN19" s="261">
        <v>110.737</v>
      </c>
      <c r="AO19" s="178">
        <f t="shared" si="24"/>
        <v>110.737</v>
      </c>
      <c r="AP19" s="178">
        <f t="shared" si="25"/>
        <v>0</v>
      </c>
      <c r="AQ19" s="222">
        <v>100</v>
      </c>
      <c r="AR19" s="222">
        <f t="shared" si="26"/>
        <v>91.73951</v>
      </c>
      <c r="AS19" s="223">
        <f t="shared" si="27"/>
        <v>8.26049</v>
      </c>
      <c r="AT19" s="224">
        <f t="shared" si="28"/>
        <v>101.59</v>
      </c>
      <c r="AU19" s="224">
        <f t="shared" si="29"/>
        <v>9.147</v>
      </c>
      <c r="AV19" s="263">
        <f t="shared" si="30"/>
        <v>0.03207</v>
      </c>
      <c r="AW19" s="209">
        <f t="shared" si="31"/>
        <v>0.02942</v>
      </c>
      <c r="AX19" s="209">
        <f t="shared" si="32"/>
        <v>0.00265</v>
      </c>
      <c r="AY19" s="195" t="s">
        <v>22</v>
      </c>
      <c r="AZ19" s="207"/>
      <c r="BA19" s="187">
        <v>991.2</v>
      </c>
      <c r="BB19" s="187">
        <f t="shared" si="33"/>
        <v>109762.51</v>
      </c>
      <c r="BC19" s="187">
        <f t="shared" si="0"/>
        <v>31.79</v>
      </c>
      <c r="BD19" s="304">
        <f t="shared" si="1"/>
        <v>144.968</v>
      </c>
      <c r="BE19" s="304">
        <f t="shared" si="34"/>
        <v>0</v>
      </c>
      <c r="BF19" s="304">
        <f t="shared" si="35"/>
        <v>144.968</v>
      </c>
      <c r="BG19" s="187">
        <f t="shared" si="36"/>
        <v>110.73</v>
      </c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</row>
    <row r="20" spans="1:104" ht="15.75">
      <c r="A20" s="162">
        <v>12</v>
      </c>
      <c r="B20" s="279" t="s">
        <v>23</v>
      </c>
      <c r="C20" s="278">
        <v>3455.9</v>
      </c>
      <c r="D20" s="176"/>
      <c r="E20" s="176">
        <f t="shared" si="2"/>
        <v>3455.9</v>
      </c>
      <c r="F20" s="43">
        <f t="shared" si="3"/>
        <v>3455.9</v>
      </c>
      <c r="G20" s="287">
        <v>312.1</v>
      </c>
      <c r="H20" s="252">
        <f t="shared" si="4"/>
        <v>318.97</v>
      </c>
      <c r="I20" s="170">
        <f t="shared" si="5"/>
        <v>0</v>
      </c>
      <c r="J20" s="170">
        <f t="shared" si="6"/>
        <v>318.97</v>
      </c>
      <c r="K20" s="274">
        <v>143</v>
      </c>
      <c r="L20" s="201">
        <v>0.03</v>
      </c>
      <c r="M20" s="181">
        <v>322</v>
      </c>
      <c r="N20" s="201">
        <f t="shared" si="7"/>
        <v>3777.9</v>
      </c>
      <c r="O20" s="201">
        <v>0</v>
      </c>
      <c r="P20" s="233">
        <f t="shared" si="9"/>
        <v>0</v>
      </c>
      <c r="Q20" s="274">
        <v>35</v>
      </c>
      <c r="R20" s="274">
        <v>56.85</v>
      </c>
      <c r="S20" s="234">
        <f t="shared" si="10"/>
        <v>108</v>
      </c>
      <c r="T20" s="298"/>
      <c r="U20" s="182">
        <f t="shared" si="11"/>
        <v>262.12</v>
      </c>
      <c r="V20" s="183">
        <f t="shared" si="12"/>
        <v>2.43</v>
      </c>
      <c r="W20" s="309"/>
      <c r="X20" s="239" t="s">
        <v>23</v>
      </c>
      <c r="Y20" s="236">
        <v>14.34</v>
      </c>
      <c r="Z20" s="237">
        <f t="shared" si="13"/>
        <v>4574.03</v>
      </c>
      <c r="AA20" s="213">
        <f t="shared" si="14"/>
        <v>20.777</v>
      </c>
      <c r="AB20" s="213">
        <f t="shared" si="15"/>
        <v>0</v>
      </c>
      <c r="AC20" s="258">
        <v>20.777</v>
      </c>
      <c r="AD20" s="237">
        <v>991.2</v>
      </c>
      <c r="AE20" s="170">
        <f t="shared" si="16"/>
        <v>20594.16</v>
      </c>
      <c r="AF20" s="170">
        <f t="shared" si="17"/>
        <v>25168.19</v>
      </c>
      <c r="AG20" s="267">
        <f t="shared" si="18"/>
        <v>78.9</v>
      </c>
      <c r="AH20" s="238">
        <f t="shared" si="19"/>
        <v>78.9</v>
      </c>
      <c r="AI20" s="193">
        <v>1590.78</v>
      </c>
      <c r="AJ20" s="187">
        <f t="shared" si="20"/>
        <v>0</v>
      </c>
      <c r="AK20" s="187">
        <f t="shared" si="21"/>
        <v>0</v>
      </c>
      <c r="AL20" s="186">
        <f t="shared" si="22"/>
        <v>0</v>
      </c>
      <c r="AM20" s="181" t="e">
        <f t="shared" si="23"/>
        <v>#DIV/0!</v>
      </c>
      <c r="AN20" s="261">
        <v>97.006</v>
      </c>
      <c r="AO20" s="178">
        <f t="shared" si="24"/>
        <v>97.006</v>
      </c>
      <c r="AP20" s="178">
        <f t="shared" si="25"/>
        <v>0</v>
      </c>
      <c r="AQ20" s="222">
        <v>100</v>
      </c>
      <c r="AR20" s="222">
        <f t="shared" si="26"/>
        <v>91.47675</v>
      </c>
      <c r="AS20" s="223">
        <f t="shared" si="27"/>
        <v>8.52325</v>
      </c>
      <c r="AT20" s="224">
        <f t="shared" si="28"/>
        <v>88.738</v>
      </c>
      <c r="AU20" s="224">
        <f t="shared" si="29"/>
        <v>8.268</v>
      </c>
      <c r="AV20" s="263">
        <f t="shared" si="30"/>
        <v>0.02807</v>
      </c>
      <c r="AW20" s="209">
        <f t="shared" si="31"/>
        <v>0.02568</v>
      </c>
      <c r="AX20" s="209">
        <f t="shared" si="32"/>
        <v>0.00239</v>
      </c>
      <c r="AY20" s="195" t="s">
        <v>23</v>
      </c>
      <c r="AZ20" s="207"/>
      <c r="BA20" s="187">
        <v>991.2</v>
      </c>
      <c r="BB20" s="187">
        <f t="shared" si="33"/>
        <v>96152.35</v>
      </c>
      <c r="BC20" s="187">
        <f t="shared" si="0"/>
        <v>27.82</v>
      </c>
      <c r="BD20" s="304">
        <f t="shared" si="1"/>
        <v>117.783</v>
      </c>
      <c r="BE20" s="304">
        <f t="shared" si="34"/>
        <v>0</v>
      </c>
      <c r="BF20" s="304">
        <f t="shared" si="35"/>
        <v>117.783</v>
      </c>
      <c r="BG20" s="187">
        <f t="shared" si="36"/>
        <v>97.01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</row>
    <row r="21" spans="1:104" ht="15.75">
      <c r="A21" s="162">
        <v>13</v>
      </c>
      <c r="B21" s="168" t="s">
        <v>24</v>
      </c>
      <c r="C21" s="278">
        <v>3315.2</v>
      </c>
      <c r="D21" s="176">
        <v>116.2</v>
      </c>
      <c r="E21" s="176">
        <f t="shared" si="2"/>
        <v>3431.4</v>
      </c>
      <c r="F21" s="43">
        <f t="shared" si="3"/>
        <v>3431.4</v>
      </c>
      <c r="G21" s="287">
        <v>413.4</v>
      </c>
      <c r="H21" s="252">
        <f t="shared" si="4"/>
        <v>422.49</v>
      </c>
      <c r="I21" s="170">
        <f t="shared" si="5"/>
        <v>0.58</v>
      </c>
      <c r="J21" s="170">
        <f t="shared" si="6"/>
        <v>421.91</v>
      </c>
      <c r="K21" s="274">
        <v>123</v>
      </c>
      <c r="L21" s="201">
        <v>0.03</v>
      </c>
      <c r="M21" s="181">
        <v>307.2</v>
      </c>
      <c r="N21" s="201">
        <f t="shared" si="7"/>
        <v>3738.6</v>
      </c>
      <c r="O21" s="201">
        <f t="shared" si="8"/>
        <v>9.22</v>
      </c>
      <c r="P21" s="233">
        <f t="shared" si="9"/>
        <v>0.002687</v>
      </c>
      <c r="Q21" s="274">
        <v>38</v>
      </c>
      <c r="R21" s="274">
        <v>43.53</v>
      </c>
      <c r="S21" s="234">
        <f t="shared" si="10"/>
        <v>85</v>
      </c>
      <c r="T21" s="298">
        <v>0.271</v>
      </c>
      <c r="U21" s="182">
        <f t="shared" si="11"/>
        <v>369.47</v>
      </c>
      <c r="V21" s="183">
        <f t="shared" si="12"/>
        <v>4.35</v>
      </c>
      <c r="W21" s="309"/>
      <c r="X21" s="239" t="s">
        <v>24</v>
      </c>
      <c r="Y21" s="236">
        <v>14.34</v>
      </c>
      <c r="Z21" s="237">
        <f t="shared" si="13"/>
        <v>6050.19</v>
      </c>
      <c r="AA21" s="213">
        <f t="shared" si="14"/>
        <v>27.2</v>
      </c>
      <c r="AB21" s="213">
        <f t="shared" si="15"/>
        <v>0.037</v>
      </c>
      <c r="AC21" s="258">
        <v>27.237</v>
      </c>
      <c r="AD21" s="237">
        <v>991.2</v>
      </c>
      <c r="AE21" s="170">
        <f t="shared" si="16"/>
        <v>26960.64</v>
      </c>
      <c r="AF21" s="170">
        <f t="shared" si="17"/>
        <v>33010.83</v>
      </c>
      <c r="AG21" s="267">
        <f t="shared" si="18"/>
        <v>78.24</v>
      </c>
      <c r="AH21" s="238">
        <f t="shared" si="19"/>
        <v>78.24</v>
      </c>
      <c r="AI21" s="193">
        <v>1590.78</v>
      </c>
      <c r="AJ21" s="187">
        <f t="shared" si="20"/>
        <v>58.86</v>
      </c>
      <c r="AK21" s="187">
        <f t="shared" si="21"/>
        <v>8.32</v>
      </c>
      <c r="AL21" s="186">
        <f t="shared" si="22"/>
        <v>67.18</v>
      </c>
      <c r="AM21" s="181">
        <f t="shared" si="23"/>
        <v>115.83</v>
      </c>
      <c r="AN21" s="261">
        <v>114.91</v>
      </c>
      <c r="AO21" s="178">
        <f t="shared" si="24"/>
        <v>111.018</v>
      </c>
      <c r="AP21" s="178">
        <f t="shared" si="25"/>
        <v>3.892</v>
      </c>
      <c r="AQ21" s="222">
        <v>100</v>
      </c>
      <c r="AR21" s="222">
        <f t="shared" si="26"/>
        <v>91.78302</v>
      </c>
      <c r="AS21" s="223">
        <f t="shared" si="27"/>
        <v>8.21698</v>
      </c>
      <c r="AT21" s="224">
        <f t="shared" si="28"/>
        <v>105.468</v>
      </c>
      <c r="AU21" s="224">
        <f t="shared" si="29"/>
        <v>9.442</v>
      </c>
      <c r="AV21" s="263">
        <f t="shared" si="30"/>
        <v>0.03349</v>
      </c>
      <c r="AW21" s="209">
        <f t="shared" si="31"/>
        <v>0.03074</v>
      </c>
      <c r="AX21" s="209">
        <f t="shared" si="32"/>
        <v>0.00275</v>
      </c>
      <c r="AY21" s="195" t="s">
        <v>24</v>
      </c>
      <c r="AZ21" s="207"/>
      <c r="BA21" s="187">
        <v>991.2</v>
      </c>
      <c r="BB21" s="187">
        <f t="shared" si="33"/>
        <v>110041.04</v>
      </c>
      <c r="BC21" s="187">
        <f t="shared" si="0"/>
        <v>33.19</v>
      </c>
      <c r="BD21" s="304">
        <f t="shared" si="1"/>
        <v>138.218</v>
      </c>
      <c r="BE21" s="304">
        <f t="shared" si="34"/>
        <v>3.929</v>
      </c>
      <c r="BF21" s="304">
        <f t="shared" si="35"/>
        <v>142.147</v>
      </c>
      <c r="BG21" s="187">
        <f t="shared" si="36"/>
        <v>111.03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</row>
    <row r="22" spans="1:104" ht="15.75">
      <c r="A22" s="167">
        <v>14</v>
      </c>
      <c r="B22" s="168" t="s">
        <v>25</v>
      </c>
      <c r="C22" s="278">
        <v>3428.8</v>
      </c>
      <c r="D22" s="176"/>
      <c r="E22" s="176">
        <f t="shared" si="2"/>
        <v>3428.8</v>
      </c>
      <c r="F22" s="43">
        <f t="shared" si="3"/>
        <v>3428.8</v>
      </c>
      <c r="G22" s="287">
        <v>326.2</v>
      </c>
      <c r="H22" s="252">
        <f t="shared" si="4"/>
        <v>333.38</v>
      </c>
      <c r="I22" s="170">
        <f t="shared" si="5"/>
        <v>0</v>
      </c>
      <c r="J22" s="170">
        <f t="shared" si="6"/>
        <v>333.38</v>
      </c>
      <c r="K22" s="274">
        <v>122</v>
      </c>
      <c r="L22" s="201">
        <v>0.03</v>
      </c>
      <c r="M22" s="181">
        <v>305.6</v>
      </c>
      <c r="N22" s="201">
        <f t="shared" si="7"/>
        <v>3734.4</v>
      </c>
      <c r="O22" s="201">
        <f t="shared" si="8"/>
        <v>9.17</v>
      </c>
      <c r="P22" s="233">
        <f t="shared" si="9"/>
        <v>0.002674</v>
      </c>
      <c r="Q22" s="274">
        <v>44</v>
      </c>
      <c r="R22" s="274">
        <v>30.6</v>
      </c>
      <c r="S22" s="234">
        <f t="shared" si="10"/>
        <v>78</v>
      </c>
      <c r="T22" s="298"/>
      <c r="U22" s="182">
        <f t="shared" si="11"/>
        <v>293.61</v>
      </c>
      <c r="V22" s="183">
        <f t="shared" si="12"/>
        <v>3.76</v>
      </c>
      <c r="W22" s="309"/>
      <c r="X22" s="239" t="s">
        <v>25</v>
      </c>
      <c r="Y22" s="236">
        <v>14.34</v>
      </c>
      <c r="Z22" s="237">
        <f t="shared" si="13"/>
        <v>4780.67</v>
      </c>
      <c r="AA22" s="213">
        <f t="shared" si="14"/>
        <v>21.044</v>
      </c>
      <c r="AB22" s="213">
        <f t="shared" si="15"/>
        <v>0</v>
      </c>
      <c r="AC22" s="258">
        <v>21.044</v>
      </c>
      <c r="AD22" s="237">
        <v>991.2</v>
      </c>
      <c r="AE22" s="170">
        <f t="shared" si="16"/>
        <v>20858.81</v>
      </c>
      <c r="AF22" s="170">
        <f t="shared" si="17"/>
        <v>25639.48</v>
      </c>
      <c r="AG22" s="267">
        <f t="shared" si="18"/>
        <v>76.91</v>
      </c>
      <c r="AH22" s="238">
        <f t="shared" si="19"/>
        <v>76.91</v>
      </c>
      <c r="AI22" s="193">
        <v>1590.78</v>
      </c>
      <c r="AJ22" s="187">
        <f t="shared" si="20"/>
        <v>0</v>
      </c>
      <c r="AK22" s="187">
        <f t="shared" si="21"/>
        <v>0</v>
      </c>
      <c r="AL22" s="186">
        <f t="shared" si="22"/>
        <v>0</v>
      </c>
      <c r="AM22" s="181" t="e">
        <f t="shared" si="23"/>
        <v>#DIV/0!</v>
      </c>
      <c r="AN22" s="261">
        <v>115.942</v>
      </c>
      <c r="AO22" s="178">
        <f t="shared" si="24"/>
        <v>115.942</v>
      </c>
      <c r="AP22" s="178">
        <f t="shared" si="25"/>
        <v>0</v>
      </c>
      <c r="AQ22" s="222">
        <v>100</v>
      </c>
      <c r="AR22" s="222">
        <f t="shared" si="26"/>
        <v>91.81662</v>
      </c>
      <c r="AS22" s="223">
        <f t="shared" si="27"/>
        <v>8.18338</v>
      </c>
      <c r="AT22" s="224">
        <f t="shared" si="28"/>
        <v>106.454</v>
      </c>
      <c r="AU22" s="224">
        <f t="shared" si="29"/>
        <v>9.488</v>
      </c>
      <c r="AV22" s="263">
        <f t="shared" si="30"/>
        <v>0.03381</v>
      </c>
      <c r="AW22" s="209">
        <f t="shared" si="31"/>
        <v>0.03105</v>
      </c>
      <c r="AX22" s="209">
        <f t="shared" si="32"/>
        <v>0.00277</v>
      </c>
      <c r="AY22" s="195" t="s">
        <v>25</v>
      </c>
      <c r="AZ22" s="207"/>
      <c r="BA22" s="187">
        <v>991.2</v>
      </c>
      <c r="BB22" s="187">
        <f t="shared" si="33"/>
        <v>114921.71</v>
      </c>
      <c r="BC22" s="187">
        <f t="shared" si="0"/>
        <v>33.52</v>
      </c>
      <c r="BD22" s="304">
        <f t="shared" si="1"/>
        <v>136.986</v>
      </c>
      <c r="BE22" s="304">
        <f t="shared" si="34"/>
        <v>0</v>
      </c>
      <c r="BF22" s="304">
        <f t="shared" si="35"/>
        <v>136.986</v>
      </c>
      <c r="BG22" s="187">
        <f t="shared" si="36"/>
        <v>115.93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</row>
    <row r="23" spans="1:104" ht="15.75">
      <c r="A23" s="167">
        <v>15</v>
      </c>
      <c r="B23" s="168" t="s">
        <v>26</v>
      </c>
      <c r="C23" s="278">
        <v>3476.6</v>
      </c>
      <c r="D23" s="176"/>
      <c r="E23" s="176">
        <f t="shared" si="2"/>
        <v>3476.6</v>
      </c>
      <c r="F23" s="43">
        <f t="shared" si="3"/>
        <v>3476.6</v>
      </c>
      <c r="G23" s="287">
        <v>409.9</v>
      </c>
      <c r="H23" s="252">
        <f t="shared" si="4"/>
        <v>418.92</v>
      </c>
      <c r="I23" s="170">
        <f t="shared" si="5"/>
        <v>0</v>
      </c>
      <c r="J23" s="170">
        <f t="shared" si="6"/>
        <v>418.92</v>
      </c>
      <c r="K23" s="274">
        <v>129</v>
      </c>
      <c r="L23" s="201">
        <v>0.03</v>
      </c>
      <c r="M23" s="181">
        <v>344.5</v>
      </c>
      <c r="N23" s="201">
        <f t="shared" si="7"/>
        <v>3821.1</v>
      </c>
      <c r="O23" s="201">
        <f t="shared" si="8"/>
        <v>10.34</v>
      </c>
      <c r="P23" s="233">
        <f t="shared" si="9"/>
        <v>0.002974</v>
      </c>
      <c r="Q23" s="274">
        <v>32</v>
      </c>
      <c r="R23" s="274">
        <v>55.69</v>
      </c>
      <c r="S23" s="234">
        <f t="shared" si="10"/>
        <v>97</v>
      </c>
      <c r="T23" s="298"/>
      <c r="U23" s="182">
        <f t="shared" si="11"/>
        <v>352.89</v>
      </c>
      <c r="V23" s="183">
        <f t="shared" si="12"/>
        <v>3.64</v>
      </c>
      <c r="W23" s="309"/>
      <c r="X23" s="239" t="s">
        <v>26</v>
      </c>
      <c r="Y23" s="236">
        <v>14.34</v>
      </c>
      <c r="Z23" s="237">
        <f t="shared" si="13"/>
        <v>6007.31</v>
      </c>
      <c r="AA23" s="213">
        <f t="shared" si="14"/>
        <v>27.909</v>
      </c>
      <c r="AB23" s="213">
        <f t="shared" si="15"/>
        <v>0</v>
      </c>
      <c r="AC23" s="258">
        <v>27.909</v>
      </c>
      <c r="AD23" s="237">
        <v>991.2</v>
      </c>
      <c r="AE23" s="170">
        <f t="shared" si="16"/>
        <v>27663.4</v>
      </c>
      <c r="AF23" s="170">
        <f t="shared" si="17"/>
        <v>33670.71</v>
      </c>
      <c r="AG23" s="267">
        <f t="shared" si="18"/>
        <v>80.38</v>
      </c>
      <c r="AH23" s="238">
        <f t="shared" si="19"/>
        <v>80.38</v>
      </c>
      <c r="AI23" s="193">
        <v>1590.78</v>
      </c>
      <c r="AJ23" s="187">
        <f t="shared" si="20"/>
        <v>0</v>
      </c>
      <c r="AK23" s="187">
        <f t="shared" si="21"/>
        <v>0</v>
      </c>
      <c r="AL23" s="186">
        <f t="shared" si="22"/>
        <v>0</v>
      </c>
      <c r="AM23" s="181" t="e">
        <f t="shared" si="23"/>
        <v>#DIV/0!</v>
      </c>
      <c r="AN23" s="261">
        <v>113.001</v>
      </c>
      <c r="AO23" s="178">
        <f t="shared" si="24"/>
        <v>113.001</v>
      </c>
      <c r="AP23" s="178">
        <f t="shared" si="25"/>
        <v>0</v>
      </c>
      <c r="AQ23" s="222">
        <v>100</v>
      </c>
      <c r="AR23" s="222">
        <f t="shared" si="26"/>
        <v>90.98427</v>
      </c>
      <c r="AS23" s="223">
        <f t="shared" si="27"/>
        <v>9.01573</v>
      </c>
      <c r="AT23" s="224">
        <f t="shared" si="28"/>
        <v>102.813</v>
      </c>
      <c r="AU23" s="224">
        <f t="shared" si="29"/>
        <v>10.188</v>
      </c>
      <c r="AV23" s="263">
        <f t="shared" si="30"/>
        <v>0.0325</v>
      </c>
      <c r="AW23" s="209">
        <f t="shared" si="31"/>
        <v>0.02957</v>
      </c>
      <c r="AX23" s="209">
        <f t="shared" si="32"/>
        <v>0.00293</v>
      </c>
      <c r="AY23" s="195" t="s">
        <v>26</v>
      </c>
      <c r="AZ23" s="207"/>
      <c r="BA23" s="187">
        <v>991.2</v>
      </c>
      <c r="BB23" s="187">
        <f t="shared" si="33"/>
        <v>112006.59</v>
      </c>
      <c r="BC23" s="187">
        <f t="shared" si="0"/>
        <v>32.22</v>
      </c>
      <c r="BD23" s="304">
        <f t="shared" si="1"/>
        <v>140.91</v>
      </c>
      <c r="BE23" s="304">
        <f t="shared" si="34"/>
        <v>0</v>
      </c>
      <c r="BF23" s="304">
        <f t="shared" si="35"/>
        <v>140.91</v>
      </c>
      <c r="BG23" s="187">
        <f t="shared" si="36"/>
        <v>112.99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</row>
    <row r="24" spans="1:104" ht="15.75">
      <c r="A24" s="167">
        <v>16</v>
      </c>
      <c r="B24" s="168" t="s">
        <v>27</v>
      </c>
      <c r="C24" s="278">
        <v>3558.1</v>
      </c>
      <c r="D24" s="176"/>
      <c r="E24" s="176">
        <f t="shared" si="2"/>
        <v>3558.1</v>
      </c>
      <c r="F24" s="43">
        <f t="shared" si="3"/>
        <v>3558.1</v>
      </c>
      <c r="G24" s="287">
        <v>490.4</v>
      </c>
      <c r="H24" s="252">
        <f t="shared" si="4"/>
        <v>501.19</v>
      </c>
      <c r="I24" s="170">
        <f t="shared" si="5"/>
        <v>0</v>
      </c>
      <c r="J24" s="170">
        <f t="shared" si="6"/>
        <v>501.19</v>
      </c>
      <c r="K24" s="274">
        <v>127</v>
      </c>
      <c r="L24" s="201">
        <v>0.03</v>
      </c>
      <c r="M24" s="181">
        <v>314.4</v>
      </c>
      <c r="N24" s="201">
        <f t="shared" si="7"/>
        <v>3872.5</v>
      </c>
      <c r="O24" s="201">
        <f t="shared" si="8"/>
        <v>9.43</v>
      </c>
      <c r="P24" s="233">
        <f t="shared" si="9"/>
        <v>0.00265</v>
      </c>
      <c r="Q24" s="274">
        <v>72</v>
      </c>
      <c r="R24" s="274">
        <v>96.13</v>
      </c>
      <c r="S24" s="234">
        <f t="shared" si="10"/>
        <v>55</v>
      </c>
      <c r="T24" s="298"/>
      <c r="U24" s="182">
        <f t="shared" si="11"/>
        <v>395.63</v>
      </c>
      <c r="V24" s="183">
        <f t="shared" si="12"/>
        <v>7.19</v>
      </c>
      <c r="W24" s="309"/>
      <c r="X24" s="239" t="s">
        <v>27</v>
      </c>
      <c r="Y24" s="236">
        <v>14.34</v>
      </c>
      <c r="Z24" s="237">
        <f t="shared" si="13"/>
        <v>7187.06</v>
      </c>
      <c r="AA24" s="213">
        <f t="shared" si="14"/>
        <v>33.345</v>
      </c>
      <c r="AB24" s="213">
        <f t="shared" si="15"/>
        <v>0</v>
      </c>
      <c r="AC24" s="258">
        <v>33.345</v>
      </c>
      <c r="AD24" s="237">
        <v>991.2</v>
      </c>
      <c r="AE24" s="170">
        <f t="shared" si="16"/>
        <v>33051.56</v>
      </c>
      <c r="AF24" s="170">
        <f t="shared" si="17"/>
        <v>40238.62</v>
      </c>
      <c r="AG24" s="267">
        <f t="shared" si="18"/>
        <v>80.29</v>
      </c>
      <c r="AH24" s="238">
        <f t="shared" si="19"/>
        <v>80.29</v>
      </c>
      <c r="AI24" s="193">
        <v>1590.78</v>
      </c>
      <c r="AJ24" s="187">
        <f t="shared" si="20"/>
        <v>0</v>
      </c>
      <c r="AK24" s="187">
        <f t="shared" si="21"/>
        <v>0</v>
      </c>
      <c r="AL24" s="186">
        <f t="shared" si="22"/>
        <v>0</v>
      </c>
      <c r="AM24" s="181" t="e">
        <f t="shared" si="23"/>
        <v>#DIV/0!</v>
      </c>
      <c r="AN24" s="261">
        <v>108.123</v>
      </c>
      <c r="AO24" s="178">
        <f t="shared" si="24"/>
        <v>108.123</v>
      </c>
      <c r="AP24" s="178">
        <f t="shared" si="25"/>
        <v>0</v>
      </c>
      <c r="AQ24" s="222">
        <v>100</v>
      </c>
      <c r="AR24" s="222">
        <f t="shared" si="26"/>
        <v>91.88121</v>
      </c>
      <c r="AS24" s="223">
        <f t="shared" si="27"/>
        <v>8.11879</v>
      </c>
      <c r="AT24" s="224">
        <f t="shared" si="28"/>
        <v>99.345</v>
      </c>
      <c r="AU24" s="224">
        <f t="shared" si="29"/>
        <v>8.778</v>
      </c>
      <c r="AV24" s="263">
        <f t="shared" si="30"/>
        <v>0.03039</v>
      </c>
      <c r="AW24" s="209">
        <f t="shared" si="31"/>
        <v>0.02792</v>
      </c>
      <c r="AX24" s="209">
        <f t="shared" si="32"/>
        <v>0.00247</v>
      </c>
      <c r="AY24" s="195" t="s">
        <v>27</v>
      </c>
      <c r="AZ24" s="207"/>
      <c r="BA24" s="187">
        <v>991.2</v>
      </c>
      <c r="BB24" s="187">
        <f t="shared" si="33"/>
        <v>107171.52</v>
      </c>
      <c r="BC24" s="187">
        <f t="shared" si="0"/>
        <v>30.12</v>
      </c>
      <c r="BD24" s="304">
        <f t="shared" si="1"/>
        <v>141.468</v>
      </c>
      <c r="BE24" s="304">
        <f t="shared" si="34"/>
        <v>0</v>
      </c>
      <c r="BF24" s="304">
        <f t="shared" si="35"/>
        <v>141.468</v>
      </c>
      <c r="BG24" s="187">
        <f t="shared" si="36"/>
        <v>108.13</v>
      </c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</row>
    <row r="25" spans="1:104" ht="15.75">
      <c r="A25" s="162">
        <v>17</v>
      </c>
      <c r="B25" s="168" t="s">
        <v>28</v>
      </c>
      <c r="C25" s="278">
        <v>3556.8</v>
      </c>
      <c r="D25" s="176"/>
      <c r="E25" s="176">
        <f t="shared" si="2"/>
        <v>3556.8</v>
      </c>
      <c r="F25" s="43">
        <f t="shared" si="3"/>
        <v>3556.8</v>
      </c>
      <c r="G25" s="287">
        <v>464.2</v>
      </c>
      <c r="H25" s="252">
        <f t="shared" si="4"/>
        <v>474.41</v>
      </c>
      <c r="I25" s="170">
        <f t="shared" si="5"/>
        <v>0</v>
      </c>
      <c r="J25" s="170">
        <f t="shared" si="6"/>
        <v>474.41</v>
      </c>
      <c r="K25" s="274">
        <v>137</v>
      </c>
      <c r="L25" s="201">
        <v>0.03</v>
      </c>
      <c r="M25" s="181">
        <v>317.6</v>
      </c>
      <c r="N25" s="201">
        <f t="shared" si="7"/>
        <v>3874.4</v>
      </c>
      <c r="O25" s="201">
        <f t="shared" si="8"/>
        <v>9.53</v>
      </c>
      <c r="P25" s="233">
        <f t="shared" si="9"/>
        <v>0.002679</v>
      </c>
      <c r="Q25" s="274">
        <v>63</v>
      </c>
      <c r="R25" s="274">
        <v>72.18</v>
      </c>
      <c r="S25" s="234">
        <f t="shared" si="10"/>
        <v>74</v>
      </c>
      <c r="T25" s="298"/>
      <c r="U25" s="182">
        <f t="shared" si="11"/>
        <v>392.7</v>
      </c>
      <c r="V25" s="183">
        <f t="shared" si="12"/>
        <v>5.31</v>
      </c>
      <c r="W25" s="309"/>
      <c r="X25" s="239" t="s">
        <v>28</v>
      </c>
      <c r="Y25" s="236">
        <v>14.34</v>
      </c>
      <c r="Z25" s="237">
        <f t="shared" si="13"/>
        <v>6803.04</v>
      </c>
      <c r="AA25" s="213">
        <f t="shared" si="14"/>
        <v>32.204</v>
      </c>
      <c r="AB25" s="213">
        <f t="shared" si="15"/>
        <v>0</v>
      </c>
      <c r="AC25" s="258">
        <v>32.204</v>
      </c>
      <c r="AD25" s="237">
        <v>991.2</v>
      </c>
      <c r="AE25" s="170">
        <f t="shared" si="16"/>
        <v>31920.6</v>
      </c>
      <c r="AF25" s="170">
        <f t="shared" si="17"/>
        <v>38723.64</v>
      </c>
      <c r="AG25" s="267">
        <f t="shared" si="18"/>
        <v>81.62</v>
      </c>
      <c r="AH25" s="238">
        <f t="shared" si="19"/>
        <v>81.62</v>
      </c>
      <c r="AI25" s="193">
        <v>1590.78</v>
      </c>
      <c r="AJ25" s="187">
        <f t="shared" si="20"/>
        <v>0</v>
      </c>
      <c r="AK25" s="187">
        <f t="shared" si="21"/>
        <v>0</v>
      </c>
      <c r="AL25" s="186">
        <f t="shared" si="22"/>
        <v>0</v>
      </c>
      <c r="AM25" s="181" t="e">
        <f t="shared" si="23"/>
        <v>#DIV/0!</v>
      </c>
      <c r="AN25" s="261">
        <v>112.376</v>
      </c>
      <c r="AO25" s="178">
        <f t="shared" si="24"/>
        <v>112.376</v>
      </c>
      <c r="AP25" s="178">
        <f t="shared" si="25"/>
        <v>0</v>
      </c>
      <c r="AQ25" s="222">
        <v>100</v>
      </c>
      <c r="AR25" s="222">
        <f t="shared" si="26"/>
        <v>91.8026</v>
      </c>
      <c r="AS25" s="223">
        <f t="shared" si="27"/>
        <v>8.1974</v>
      </c>
      <c r="AT25" s="224">
        <f t="shared" si="28"/>
        <v>103.164</v>
      </c>
      <c r="AU25" s="224">
        <f t="shared" si="29"/>
        <v>9.212</v>
      </c>
      <c r="AV25" s="263">
        <f t="shared" si="30"/>
        <v>0.03159</v>
      </c>
      <c r="AW25" s="209">
        <f t="shared" si="31"/>
        <v>0.029</v>
      </c>
      <c r="AX25" s="209">
        <f t="shared" si="32"/>
        <v>0.00259</v>
      </c>
      <c r="AY25" s="195" t="s">
        <v>28</v>
      </c>
      <c r="AZ25" s="207"/>
      <c r="BA25" s="187">
        <v>991.2</v>
      </c>
      <c r="BB25" s="187">
        <f t="shared" si="33"/>
        <v>111387.09</v>
      </c>
      <c r="BC25" s="187">
        <f t="shared" si="0"/>
        <v>31.32</v>
      </c>
      <c r="BD25" s="304">
        <f t="shared" si="1"/>
        <v>144.58</v>
      </c>
      <c r="BE25" s="304">
        <f t="shared" si="34"/>
        <v>0</v>
      </c>
      <c r="BF25" s="304">
        <f t="shared" si="35"/>
        <v>144.58</v>
      </c>
      <c r="BG25" s="187">
        <f t="shared" si="36"/>
        <v>112.36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</row>
    <row r="26" spans="1:104" ht="15.75">
      <c r="A26" s="162">
        <v>18</v>
      </c>
      <c r="B26" s="168" t="s">
        <v>29</v>
      </c>
      <c r="C26" s="278">
        <v>3525.7</v>
      </c>
      <c r="D26" s="176"/>
      <c r="E26" s="176">
        <f t="shared" si="2"/>
        <v>3525.7</v>
      </c>
      <c r="F26" s="43">
        <f t="shared" si="3"/>
        <v>3525.7</v>
      </c>
      <c r="G26" s="287">
        <v>362.79</v>
      </c>
      <c r="H26" s="252">
        <f t="shared" si="4"/>
        <v>370.77</v>
      </c>
      <c r="I26" s="170">
        <f t="shared" si="5"/>
        <v>0</v>
      </c>
      <c r="J26" s="170">
        <f t="shared" si="6"/>
        <v>370.77</v>
      </c>
      <c r="K26" s="274">
        <v>150</v>
      </c>
      <c r="L26" s="201">
        <v>0.03</v>
      </c>
      <c r="M26" s="181">
        <v>309.6</v>
      </c>
      <c r="N26" s="201">
        <f t="shared" si="7"/>
        <v>3835.3</v>
      </c>
      <c r="O26" s="201">
        <f t="shared" si="8"/>
        <v>9.29</v>
      </c>
      <c r="P26" s="233">
        <f t="shared" si="9"/>
        <v>0.002635</v>
      </c>
      <c r="Q26" s="274">
        <v>89</v>
      </c>
      <c r="R26" s="274">
        <v>94.75</v>
      </c>
      <c r="S26" s="234">
        <f t="shared" si="10"/>
        <v>61</v>
      </c>
      <c r="T26" s="298"/>
      <c r="U26" s="182">
        <f t="shared" si="11"/>
        <v>266.73</v>
      </c>
      <c r="V26" s="183">
        <f t="shared" si="12"/>
        <v>4.37</v>
      </c>
      <c r="W26" s="309"/>
      <c r="X26" s="239" t="s">
        <v>29</v>
      </c>
      <c r="Y26" s="236">
        <v>14.34</v>
      </c>
      <c r="Z26" s="237">
        <f t="shared" si="13"/>
        <v>5316.84</v>
      </c>
      <c r="AA26" s="213">
        <f t="shared" si="14"/>
        <v>27.136</v>
      </c>
      <c r="AB26" s="213">
        <f t="shared" si="15"/>
        <v>0</v>
      </c>
      <c r="AC26" s="258">
        <v>27.136</v>
      </c>
      <c r="AD26" s="237">
        <v>991.2</v>
      </c>
      <c r="AE26" s="170">
        <f t="shared" si="16"/>
        <v>26897.2</v>
      </c>
      <c r="AF26" s="170">
        <f t="shared" si="17"/>
        <v>32214.04</v>
      </c>
      <c r="AG26" s="267">
        <f t="shared" si="18"/>
        <v>86.88</v>
      </c>
      <c r="AH26" s="238">
        <f t="shared" si="19"/>
        <v>86.88</v>
      </c>
      <c r="AI26" s="193">
        <v>1590.78</v>
      </c>
      <c r="AJ26" s="187">
        <f t="shared" si="20"/>
        <v>0</v>
      </c>
      <c r="AK26" s="187">
        <f t="shared" si="21"/>
        <v>0</v>
      </c>
      <c r="AL26" s="186">
        <f t="shared" si="22"/>
        <v>0</v>
      </c>
      <c r="AM26" s="181" t="e">
        <f t="shared" si="23"/>
        <v>#DIV/0!</v>
      </c>
      <c r="AN26" s="261">
        <v>135.416</v>
      </c>
      <c r="AO26" s="178">
        <f t="shared" si="24"/>
        <v>135.416</v>
      </c>
      <c r="AP26" s="178">
        <f t="shared" si="25"/>
        <v>0</v>
      </c>
      <c r="AQ26" s="222">
        <v>100</v>
      </c>
      <c r="AR26" s="222">
        <f t="shared" si="26"/>
        <v>91.92762</v>
      </c>
      <c r="AS26" s="223">
        <f t="shared" si="27"/>
        <v>8.07238</v>
      </c>
      <c r="AT26" s="224">
        <f t="shared" si="28"/>
        <v>124.485</v>
      </c>
      <c r="AU26" s="224">
        <f t="shared" si="29"/>
        <v>10.931</v>
      </c>
      <c r="AV26" s="263">
        <f t="shared" si="30"/>
        <v>0.03841</v>
      </c>
      <c r="AW26" s="209">
        <f t="shared" si="31"/>
        <v>0.03531</v>
      </c>
      <c r="AX26" s="209">
        <f t="shared" si="32"/>
        <v>0.0031</v>
      </c>
      <c r="AY26" s="195" t="s">
        <v>29</v>
      </c>
      <c r="AZ26" s="207"/>
      <c r="BA26" s="187">
        <v>991.2</v>
      </c>
      <c r="BB26" s="187">
        <f t="shared" si="33"/>
        <v>134224.34</v>
      </c>
      <c r="BC26" s="187">
        <f t="shared" si="0"/>
        <v>38.07</v>
      </c>
      <c r="BD26" s="304">
        <f t="shared" si="1"/>
        <v>162.552</v>
      </c>
      <c r="BE26" s="304">
        <f t="shared" si="34"/>
        <v>0</v>
      </c>
      <c r="BF26" s="304">
        <f t="shared" si="35"/>
        <v>162.552</v>
      </c>
      <c r="BG26" s="187">
        <f t="shared" si="36"/>
        <v>135.42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</row>
    <row r="27" spans="1:104" ht="15.75">
      <c r="A27" s="162">
        <v>19</v>
      </c>
      <c r="B27" s="168" t="s">
        <v>30</v>
      </c>
      <c r="C27" s="278">
        <v>3455.9</v>
      </c>
      <c r="D27" s="176"/>
      <c r="E27" s="176">
        <f t="shared" si="2"/>
        <v>3455.9</v>
      </c>
      <c r="F27" s="43">
        <f t="shared" si="3"/>
        <v>3455.9</v>
      </c>
      <c r="G27" s="287">
        <v>410.9</v>
      </c>
      <c r="H27" s="252">
        <f t="shared" si="4"/>
        <v>419.94</v>
      </c>
      <c r="I27" s="170">
        <f t="shared" si="5"/>
        <v>0</v>
      </c>
      <c r="J27" s="170">
        <f t="shared" si="6"/>
        <v>419.94</v>
      </c>
      <c r="K27" s="274">
        <v>142</v>
      </c>
      <c r="L27" s="201">
        <v>0.03</v>
      </c>
      <c r="M27" s="181">
        <v>305.6</v>
      </c>
      <c r="N27" s="201">
        <f t="shared" si="7"/>
        <v>3761.5</v>
      </c>
      <c r="O27" s="201">
        <f t="shared" si="8"/>
        <v>9.17</v>
      </c>
      <c r="P27" s="233">
        <f t="shared" si="9"/>
        <v>0.002653</v>
      </c>
      <c r="Q27" s="274">
        <v>59</v>
      </c>
      <c r="R27" s="274">
        <v>79.41</v>
      </c>
      <c r="S27" s="234">
        <f t="shared" si="10"/>
        <v>83</v>
      </c>
      <c r="T27" s="298"/>
      <c r="U27" s="182">
        <f t="shared" si="11"/>
        <v>331.36</v>
      </c>
      <c r="V27" s="183">
        <f t="shared" si="12"/>
        <v>3.99</v>
      </c>
      <c r="W27" s="309"/>
      <c r="X27" s="239" t="s">
        <v>30</v>
      </c>
      <c r="Y27" s="236">
        <v>14.34</v>
      </c>
      <c r="Z27" s="237">
        <f t="shared" si="13"/>
        <v>6021.94</v>
      </c>
      <c r="AA27" s="213">
        <f t="shared" si="14"/>
        <v>27.839</v>
      </c>
      <c r="AB27" s="213">
        <f t="shared" si="15"/>
        <v>0</v>
      </c>
      <c r="AC27" s="258">
        <v>27.839</v>
      </c>
      <c r="AD27" s="237">
        <v>991.2</v>
      </c>
      <c r="AE27" s="170">
        <f t="shared" si="16"/>
        <v>27594.02</v>
      </c>
      <c r="AF27" s="170">
        <f t="shared" si="17"/>
        <v>33615.96</v>
      </c>
      <c r="AG27" s="267">
        <f t="shared" si="18"/>
        <v>80.05</v>
      </c>
      <c r="AH27" s="238">
        <f t="shared" si="19"/>
        <v>80.05</v>
      </c>
      <c r="AI27" s="193">
        <v>1590.78</v>
      </c>
      <c r="AJ27" s="187">
        <f t="shared" si="20"/>
        <v>0</v>
      </c>
      <c r="AK27" s="187">
        <f t="shared" si="21"/>
        <v>0</v>
      </c>
      <c r="AL27" s="186">
        <f t="shared" si="22"/>
        <v>0</v>
      </c>
      <c r="AM27" s="181" t="e">
        <f t="shared" si="23"/>
        <v>#DIV/0!</v>
      </c>
      <c r="AN27" s="261">
        <v>116.58</v>
      </c>
      <c r="AO27" s="178">
        <f t="shared" si="24"/>
        <v>116.58</v>
      </c>
      <c r="AP27" s="178">
        <f t="shared" si="25"/>
        <v>0</v>
      </c>
      <c r="AQ27" s="222">
        <v>100</v>
      </c>
      <c r="AR27" s="222">
        <f t="shared" si="26"/>
        <v>91.87558</v>
      </c>
      <c r="AS27" s="223">
        <f t="shared" si="27"/>
        <v>8.12442</v>
      </c>
      <c r="AT27" s="224">
        <f t="shared" si="28"/>
        <v>107.109</v>
      </c>
      <c r="AU27" s="224">
        <f t="shared" si="29"/>
        <v>9.471</v>
      </c>
      <c r="AV27" s="263">
        <f t="shared" si="30"/>
        <v>0.03373</v>
      </c>
      <c r="AW27" s="209">
        <f t="shared" si="31"/>
        <v>0.03099</v>
      </c>
      <c r="AX27" s="209">
        <f t="shared" si="32"/>
        <v>0.00274</v>
      </c>
      <c r="AY27" s="195" t="s">
        <v>30</v>
      </c>
      <c r="AZ27" s="207"/>
      <c r="BA27" s="187">
        <v>991.2</v>
      </c>
      <c r="BB27" s="187">
        <f t="shared" si="33"/>
        <v>115554.1</v>
      </c>
      <c r="BC27" s="187">
        <f t="shared" si="0"/>
        <v>33.44</v>
      </c>
      <c r="BD27" s="304">
        <f t="shared" si="1"/>
        <v>144.419</v>
      </c>
      <c r="BE27" s="304">
        <f t="shared" si="34"/>
        <v>0</v>
      </c>
      <c r="BF27" s="304">
        <f t="shared" si="35"/>
        <v>144.419</v>
      </c>
      <c r="BG27" s="187">
        <f t="shared" si="36"/>
        <v>116.57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</row>
    <row r="28" spans="1:104" ht="15.75">
      <c r="A28" s="162">
        <v>20</v>
      </c>
      <c r="B28" s="168" t="s">
        <v>31</v>
      </c>
      <c r="C28" s="278">
        <v>3505.6</v>
      </c>
      <c r="D28" s="176"/>
      <c r="E28" s="176">
        <f t="shared" si="2"/>
        <v>3505.6</v>
      </c>
      <c r="F28" s="43">
        <f t="shared" si="3"/>
        <v>3505.6</v>
      </c>
      <c r="G28" s="287">
        <v>369.5</v>
      </c>
      <c r="H28" s="252">
        <f t="shared" si="4"/>
        <v>377.63</v>
      </c>
      <c r="I28" s="170">
        <f t="shared" si="5"/>
        <v>0</v>
      </c>
      <c r="J28" s="170">
        <f t="shared" si="6"/>
        <v>377.63</v>
      </c>
      <c r="K28" s="274">
        <v>124</v>
      </c>
      <c r="L28" s="201">
        <v>0.03</v>
      </c>
      <c r="M28" s="181">
        <v>266.4</v>
      </c>
      <c r="N28" s="201">
        <f t="shared" si="7"/>
        <v>3772</v>
      </c>
      <c r="O28" s="201">
        <f t="shared" si="8"/>
        <v>7.99</v>
      </c>
      <c r="P28" s="233">
        <f t="shared" si="9"/>
        <v>0.002279</v>
      </c>
      <c r="Q28" s="274">
        <v>48</v>
      </c>
      <c r="R28" s="274">
        <v>59.45</v>
      </c>
      <c r="S28" s="234">
        <f t="shared" si="10"/>
        <v>76</v>
      </c>
      <c r="T28" s="298"/>
      <c r="U28" s="182">
        <f t="shared" si="11"/>
        <v>310.19</v>
      </c>
      <c r="V28" s="183">
        <f t="shared" si="12"/>
        <v>4.08</v>
      </c>
      <c r="W28" s="309"/>
      <c r="X28" s="239" t="s">
        <v>31</v>
      </c>
      <c r="Y28" s="236">
        <v>14.34</v>
      </c>
      <c r="Z28" s="237">
        <f t="shared" si="13"/>
        <v>5415.21</v>
      </c>
      <c r="AA28" s="213">
        <f t="shared" si="14"/>
        <v>24.759</v>
      </c>
      <c r="AB28" s="213">
        <f t="shared" si="15"/>
        <v>0</v>
      </c>
      <c r="AC28" s="258">
        <v>24.759</v>
      </c>
      <c r="AD28" s="237">
        <v>991.2</v>
      </c>
      <c r="AE28" s="170">
        <f t="shared" si="16"/>
        <v>24541.12</v>
      </c>
      <c r="AF28" s="170">
        <f t="shared" si="17"/>
        <v>29956.33</v>
      </c>
      <c r="AG28" s="267">
        <f t="shared" si="18"/>
        <v>79.33</v>
      </c>
      <c r="AH28" s="238">
        <f t="shared" si="19"/>
        <v>79.33</v>
      </c>
      <c r="AI28" s="193">
        <v>1590.78</v>
      </c>
      <c r="AJ28" s="187">
        <f t="shared" si="20"/>
        <v>0</v>
      </c>
      <c r="AK28" s="187">
        <f t="shared" si="21"/>
        <v>0</v>
      </c>
      <c r="AL28" s="186">
        <f t="shared" si="22"/>
        <v>0</v>
      </c>
      <c r="AM28" s="181" t="e">
        <f t="shared" si="23"/>
        <v>#DIV/0!</v>
      </c>
      <c r="AN28" s="261">
        <v>119.086</v>
      </c>
      <c r="AO28" s="178">
        <f t="shared" si="24"/>
        <v>119.086</v>
      </c>
      <c r="AP28" s="178">
        <f t="shared" si="25"/>
        <v>0</v>
      </c>
      <c r="AQ28" s="222">
        <v>100</v>
      </c>
      <c r="AR28" s="222">
        <f t="shared" si="26"/>
        <v>92.93743</v>
      </c>
      <c r="AS28" s="223">
        <f t="shared" si="27"/>
        <v>7.06257</v>
      </c>
      <c r="AT28" s="224">
        <f t="shared" si="28"/>
        <v>110.675</v>
      </c>
      <c r="AU28" s="224">
        <f t="shared" si="29"/>
        <v>8.411</v>
      </c>
      <c r="AV28" s="263">
        <f t="shared" si="30"/>
        <v>0.03397</v>
      </c>
      <c r="AW28" s="209">
        <f t="shared" si="31"/>
        <v>0.03157</v>
      </c>
      <c r="AX28" s="209">
        <f t="shared" si="32"/>
        <v>0.0024</v>
      </c>
      <c r="AY28" s="195" t="s">
        <v>31</v>
      </c>
      <c r="AZ28" s="207"/>
      <c r="BA28" s="187">
        <v>991.2</v>
      </c>
      <c r="BB28" s="187">
        <f t="shared" si="33"/>
        <v>118038.04</v>
      </c>
      <c r="BC28" s="187">
        <f t="shared" si="0"/>
        <v>33.67</v>
      </c>
      <c r="BD28" s="304">
        <f t="shared" si="1"/>
        <v>143.845</v>
      </c>
      <c r="BE28" s="304">
        <f t="shared" si="34"/>
        <v>0</v>
      </c>
      <c r="BF28" s="304">
        <f t="shared" si="35"/>
        <v>143.845</v>
      </c>
      <c r="BG28" s="187">
        <f t="shared" si="36"/>
        <v>119.09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</row>
    <row r="29" spans="1:104" ht="15.75">
      <c r="A29" s="162">
        <v>21</v>
      </c>
      <c r="B29" s="168" t="s">
        <v>32</v>
      </c>
      <c r="C29" s="278">
        <v>3484.9</v>
      </c>
      <c r="D29" s="176">
        <v>108.1</v>
      </c>
      <c r="E29" s="176">
        <f t="shared" si="2"/>
        <v>3593</v>
      </c>
      <c r="F29" s="43">
        <f t="shared" si="3"/>
        <v>3593</v>
      </c>
      <c r="G29" s="287">
        <v>362.3</v>
      </c>
      <c r="H29" s="252">
        <f t="shared" si="4"/>
        <v>370.27</v>
      </c>
      <c r="I29" s="170">
        <f t="shared" si="5"/>
        <v>2.09</v>
      </c>
      <c r="J29" s="170">
        <f t="shared" si="6"/>
        <v>368.18</v>
      </c>
      <c r="K29" s="274">
        <v>166</v>
      </c>
      <c r="L29" s="201">
        <v>0.03</v>
      </c>
      <c r="M29" s="181">
        <v>296</v>
      </c>
      <c r="N29" s="201">
        <f t="shared" si="7"/>
        <v>3889</v>
      </c>
      <c r="O29" s="201">
        <v>0</v>
      </c>
      <c r="P29" s="233">
        <f t="shared" si="9"/>
        <v>0</v>
      </c>
      <c r="Q29" s="274">
        <v>41</v>
      </c>
      <c r="R29" s="274">
        <v>30.57</v>
      </c>
      <c r="S29" s="234">
        <f t="shared" si="10"/>
        <v>125</v>
      </c>
      <c r="T29" s="298">
        <v>2.0889</v>
      </c>
      <c r="U29" s="182">
        <f t="shared" si="11"/>
        <v>337.61</v>
      </c>
      <c r="V29" s="183">
        <f t="shared" si="12"/>
        <v>2.7</v>
      </c>
      <c r="W29" s="309"/>
      <c r="X29" s="239" t="s">
        <v>32</v>
      </c>
      <c r="Y29" s="236">
        <v>14.34</v>
      </c>
      <c r="Z29" s="237">
        <f t="shared" si="13"/>
        <v>5279.7</v>
      </c>
      <c r="AA29" s="213">
        <f t="shared" si="14"/>
        <v>24.906</v>
      </c>
      <c r="AB29" s="213">
        <f t="shared" si="15"/>
        <v>0.141</v>
      </c>
      <c r="AC29" s="258">
        <v>25.047</v>
      </c>
      <c r="AD29" s="237">
        <v>991.2</v>
      </c>
      <c r="AE29" s="170">
        <f t="shared" si="16"/>
        <v>24686.83</v>
      </c>
      <c r="AF29" s="170">
        <f t="shared" si="17"/>
        <v>29966.53</v>
      </c>
      <c r="AG29" s="267">
        <f t="shared" si="18"/>
        <v>81.39</v>
      </c>
      <c r="AH29" s="238">
        <f t="shared" si="19"/>
        <v>81.39</v>
      </c>
      <c r="AI29" s="193">
        <v>1590.78</v>
      </c>
      <c r="AJ29" s="187">
        <f t="shared" si="20"/>
        <v>224.3</v>
      </c>
      <c r="AK29" s="187">
        <f t="shared" si="21"/>
        <v>29.97</v>
      </c>
      <c r="AL29" s="186">
        <f t="shared" si="22"/>
        <v>254.27</v>
      </c>
      <c r="AM29" s="181">
        <f t="shared" si="23"/>
        <v>121.66</v>
      </c>
      <c r="AN29" s="261">
        <v>129.946</v>
      </c>
      <c r="AO29" s="178">
        <f t="shared" si="24"/>
        <v>126.037</v>
      </c>
      <c r="AP29" s="178">
        <f t="shared" si="25"/>
        <v>3.909</v>
      </c>
      <c r="AQ29" s="222">
        <v>100</v>
      </c>
      <c r="AR29" s="222">
        <f t="shared" si="26"/>
        <v>92.38879</v>
      </c>
      <c r="AS29" s="223">
        <f t="shared" si="27"/>
        <v>7.61121</v>
      </c>
      <c r="AT29" s="224">
        <f t="shared" si="28"/>
        <v>120.056</v>
      </c>
      <c r="AU29" s="224">
        <f t="shared" si="29"/>
        <v>9.89</v>
      </c>
      <c r="AV29" s="263">
        <f t="shared" si="30"/>
        <v>0.03617</v>
      </c>
      <c r="AW29" s="209">
        <f t="shared" si="31"/>
        <v>0.03341</v>
      </c>
      <c r="AX29" s="209">
        <f t="shared" si="32"/>
        <v>0.00275</v>
      </c>
      <c r="AY29" s="195" t="s">
        <v>32</v>
      </c>
      <c r="AZ29" s="207"/>
      <c r="BA29" s="187">
        <v>991.2</v>
      </c>
      <c r="BB29" s="187">
        <f t="shared" si="33"/>
        <v>124927.87</v>
      </c>
      <c r="BC29" s="187">
        <f t="shared" si="0"/>
        <v>35.85</v>
      </c>
      <c r="BD29" s="304">
        <f t="shared" si="1"/>
        <v>150.943</v>
      </c>
      <c r="BE29" s="304">
        <f t="shared" si="34"/>
        <v>4.05</v>
      </c>
      <c r="BF29" s="304">
        <f t="shared" si="35"/>
        <v>154.993</v>
      </c>
      <c r="BG29" s="187">
        <f t="shared" si="36"/>
        <v>126.05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</row>
    <row r="30" spans="1:104" ht="15.75">
      <c r="A30" s="162">
        <v>22</v>
      </c>
      <c r="B30" s="168" t="s">
        <v>33</v>
      </c>
      <c r="C30" s="278">
        <v>6218.8</v>
      </c>
      <c r="D30" s="176"/>
      <c r="E30" s="176">
        <f t="shared" si="2"/>
        <v>6218.8</v>
      </c>
      <c r="F30" s="43">
        <f t="shared" si="3"/>
        <v>6218.8</v>
      </c>
      <c r="G30" s="287">
        <v>574.69</v>
      </c>
      <c r="H30" s="252">
        <f t="shared" si="4"/>
        <v>587.33</v>
      </c>
      <c r="I30" s="170">
        <f t="shared" si="5"/>
        <v>0</v>
      </c>
      <c r="J30" s="170">
        <f t="shared" si="6"/>
        <v>587.33</v>
      </c>
      <c r="K30" s="274">
        <v>269</v>
      </c>
      <c r="L30" s="201">
        <v>0.03</v>
      </c>
      <c r="M30" s="181">
        <v>622.8</v>
      </c>
      <c r="N30" s="201">
        <f t="shared" si="7"/>
        <v>6841.6</v>
      </c>
      <c r="O30" s="201">
        <f t="shared" si="8"/>
        <v>18.68</v>
      </c>
      <c r="P30" s="233">
        <f t="shared" si="9"/>
        <v>0.003004</v>
      </c>
      <c r="Q30" s="274">
        <v>149</v>
      </c>
      <c r="R30" s="274">
        <v>206.66</v>
      </c>
      <c r="S30" s="234">
        <f t="shared" si="10"/>
        <v>120</v>
      </c>
      <c r="T30" s="298"/>
      <c r="U30" s="182">
        <f t="shared" si="11"/>
        <v>361.99</v>
      </c>
      <c r="V30" s="183">
        <f t="shared" si="12"/>
        <v>3.02</v>
      </c>
      <c r="W30" s="309"/>
      <c r="X30" s="239" t="s">
        <v>33</v>
      </c>
      <c r="Y30" s="236">
        <v>14.34</v>
      </c>
      <c r="Z30" s="237">
        <f t="shared" si="13"/>
        <v>8422.31</v>
      </c>
      <c r="AA30" s="213">
        <f t="shared" si="14"/>
        <v>39.63</v>
      </c>
      <c r="AB30" s="213">
        <f t="shared" si="15"/>
        <v>0</v>
      </c>
      <c r="AC30" s="258">
        <v>39.63</v>
      </c>
      <c r="AD30" s="237">
        <v>991.2</v>
      </c>
      <c r="AE30" s="170">
        <f t="shared" si="16"/>
        <v>39281.26</v>
      </c>
      <c r="AF30" s="170">
        <f t="shared" si="17"/>
        <v>47703.57</v>
      </c>
      <c r="AG30" s="267">
        <f t="shared" si="18"/>
        <v>81.22</v>
      </c>
      <c r="AH30" s="238">
        <f t="shared" si="19"/>
        <v>81.22</v>
      </c>
      <c r="AI30" s="193">
        <v>1590.78</v>
      </c>
      <c r="AJ30" s="187">
        <f t="shared" si="20"/>
        <v>0</v>
      </c>
      <c r="AK30" s="187">
        <f t="shared" si="21"/>
        <v>0</v>
      </c>
      <c r="AL30" s="186">
        <f t="shared" si="22"/>
        <v>0</v>
      </c>
      <c r="AM30" s="181" t="e">
        <f t="shared" si="23"/>
        <v>#DIV/0!</v>
      </c>
      <c r="AN30" s="261">
        <v>197.752</v>
      </c>
      <c r="AO30" s="178">
        <f t="shared" si="24"/>
        <v>197.752</v>
      </c>
      <c r="AP30" s="178">
        <f t="shared" si="25"/>
        <v>0</v>
      </c>
      <c r="AQ30" s="222">
        <v>100</v>
      </c>
      <c r="AR30" s="222">
        <f t="shared" si="26"/>
        <v>90.89687</v>
      </c>
      <c r="AS30" s="223">
        <f t="shared" si="27"/>
        <v>9.10313</v>
      </c>
      <c r="AT30" s="224">
        <f t="shared" si="28"/>
        <v>179.75</v>
      </c>
      <c r="AU30" s="224">
        <f t="shared" si="29"/>
        <v>18.002</v>
      </c>
      <c r="AV30" s="263">
        <f t="shared" si="30"/>
        <v>0.0318</v>
      </c>
      <c r="AW30" s="209">
        <f t="shared" si="31"/>
        <v>0.0289</v>
      </c>
      <c r="AX30" s="209">
        <f t="shared" si="32"/>
        <v>0.00289</v>
      </c>
      <c r="AY30" s="195" t="s">
        <v>33</v>
      </c>
      <c r="AZ30" s="207"/>
      <c r="BA30" s="187">
        <v>991.2</v>
      </c>
      <c r="BB30" s="187">
        <f t="shared" si="33"/>
        <v>196011.78</v>
      </c>
      <c r="BC30" s="187">
        <f t="shared" si="0"/>
        <v>31.52</v>
      </c>
      <c r="BD30" s="304">
        <f t="shared" si="1"/>
        <v>237.382</v>
      </c>
      <c r="BE30" s="304">
        <f t="shared" si="34"/>
        <v>0</v>
      </c>
      <c r="BF30" s="304">
        <f t="shared" si="35"/>
        <v>237.382</v>
      </c>
      <c r="BG30" s="187">
        <f t="shared" si="36"/>
        <v>197.76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</row>
    <row r="31" spans="1:104" ht="15.75">
      <c r="A31" s="162">
        <v>23</v>
      </c>
      <c r="B31" s="168" t="s">
        <v>34</v>
      </c>
      <c r="C31" s="278">
        <v>6021.9</v>
      </c>
      <c r="D31" s="268">
        <v>116.2</v>
      </c>
      <c r="E31" s="268">
        <f t="shared" si="2"/>
        <v>6138.1</v>
      </c>
      <c r="F31" s="43">
        <f t="shared" si="3"/>
        <v>6138.1</v>
      </c>
      <c r="G31" s="287">
        <v>487.98</v>
      </c>
      <c r="H31" s="252">
        <f t="shared" si="4"/>
        <v>498.72</v>
      </c>
      <c r="I31" s="170">
        <f t="shared" si="5"/>
        <v>4.18</v>
      </c>
      <c r="J31" s="170">
        <f t="shared" si="6"/>
        <v>494.54</v>
      </c>
      <c r="K31" s="274">
        <v>245</v>
      </c>
      <c r="L31" s="201">
        <v>0.03</v>
      </c>
      <c r="M31" s="181">
        <v>595.8</v>
      </c>
      <c r="N31" s="201">
        <f t="shared" si="7"/>
        <v>6733.9</v>
      </c>
      <c r="O31" s="201">
        <v>0</v>
      </c>
      <c r="P31" s="233">
        <f t="shared" si="9"/>
        <v>0</v>
      </c>
      <c r="Q31" s="274">
        <v>83</v>
      </c>
      <c r="R31" s="274">
        <v>110.28</v>
      </c>
      <c r="S31" s="234">
        <f t="shared" si="10"/>
        <v>162</v>
      </c>
      <c r="T31" s="298">
        <v>4.183</v>
      </c>
      <c r="U31" s="182">
        <f t="shared" si="11"/>
        <v>384.26</v>
      </c>
      <c r="V31" s="183">
        <f t="shared" si="12"/>
        <v>2.37</v>
      </c>
      <c r="W31" s="309"/>
      <c r="X31" s="239" t="s">
        <v>34</v>
      </c>
      <c r="Y31" s="236">
        <v>14.34</v>
      </c>
      <c r="Z31" s="237">
        <f t="shared" si="13"/>
        <v>7091.7</v>
      </c>
      <c r="AA31" s="213">
        <f t="shared" si="14"/>
        <v>33.22</v>
      </c>
      <c r="AB31" s="213">
        <f t="shared" si="15"/>
        <v>0.281</v>
      </c>
      <c r="AC31" s="258">
        <v>33.501</v>
      </c>
      <c r="AD31" s="237">
        <v>991.2</v>
      </c>
      <c r="AE31" s="170">
        <f t="shared" si="16"/>
        <v>32927.66</v>
      </c>
      <c r="AF31" s="170">
        <f t="shared" si="17"/>
        <v>40019.36</v>
      </c>
      <c r="AG31" s="267">
        <f t="shared" si="18"/>
        <v>80.92</v>
      </c>
      <c r="AH31" s="238">
        <f t="shared" si="19"/>
        <v>80.92</v>
      </c>
      <c r="AI31" s="193">
        <v>1590.78</v>
      </c>
      <c r="AJ31" s="187">
        <f t="shared" si="20"/>
        <v>447.01</v>
      </c>
      <c r="AK31" s="187">
        <f t="shared" si="21"/>
        <v>59.94</v>
      </c>
      <c r="AL31" s="186">
        <f t="shared" si="22"/>
        <v>506.95</v>
      </c>
      <c r="AM31" s="181">
        <f t="shared" si="23"/>
        <v>121.28</v>
      </c>
      <c r="AN31" s="261">
        <v>236.384</v>
      </c>
      <c r="AO31" s="178">
        <f t="shared" si="24"/>
        <v>231.909</v>
      </c>
      <c r="AP31" s="178">
        <f t="shared" si="25"/>
        <v>4.475</v>
      </c>
      <c r="AQ31" s="222">
        <v>100</v>
      </c>
      <c r="AR31" s="222">
        <f t="shared" si="26"/>
        <v>91.15223</v>
      </c>
      <c r="AS31" s="223">
        <f t="shared" si="27"/>
        <v>8.84777</v>
      </c>
      <c r="AT31" s="224">
        <f t="shared" si="28"/>
        <v>215.469</v>
      </c>
      <c r="AU31" s="224">
        <f t="shared" si="29"/>
        <v>20.915</v>
      </c>
      <c r="AV31" s="263">
        <f t="shared" si="30"/>
        <v>0.03851</v>
      </c>
      <c r="AW31" s="209">
        <f t="shared" si="31"/>
        <v>0.0351</v>
      </c>
      <c r="AX31" s="209">
        <f t="shared" si="32"/>
        <v>0.00341</v>
      </c>
      <c r="AY31" s="195" t="s">
        <v>34</v>
      </c>
      <c r="AZ31" s="207"/>
      <c r="BA31" s="187">
        <v>991.2</v>
      </c>
      <c r="BB31" s="187">
        <f t="shared" si="33"/>
        <v>229868.2</v>
      </c>
      <c r="BC31" s="187">
        <f t="shared" si="0"/>
        <v>38.17</v>
      </c>
      <c r="BD31" s="304">
        <f t="shared" si="1"/>
        <v>265.129</v>
      </c>
      <c r="BE31" s="304">
        <f t="shared" si="34"/>
        <v>4.756</v>
      </c>
      <c r="BF31" s="304">
        <f t="shared" si="35"/>
        <v>269.885</v>
      </c>
      <c r="BG31" s="187">
        <f t="shared" si="36"/>
        <v>231.9</v>
      </c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</row>
    <row r="32" spans="1:104" ht="15.75">
      <c r="A32" s="162">
        <v>24</v>
      </c>
      <c r="B32" s="168" t="s">
        <v>35</v>
      </c>
      <c r="C32" s="278">
        <v>3327.1</v>
      </c>
      <c r="D32" s="176">
        <v>196.4</v>
      </c>
      <c r="E32" s="176">
        <f t="shared" si="2"/>
        <v>3523.5</v>
      </c>
      <c r="F32" s="43">
        <f t="shared" si="3"/>
        <v>3523.5</v>
      </c>
      <c r="G32" s="287">
        <v>425.5</v>
      </c>
      <c r="H32" s="252">
        <f t="shared" si="4"/>
        <v>434.86</v>
      </c>
      <c r="I32" s="170">
        <f t="shared" si="5"/>
        <v>1.56</v>
      </c>
      <c r="J32" s="170">
        <f t="shared" si="6"/>
        <v>433.29</v>
      </c>
      <c r="K32" s="274">
        <v>147</v>
      </c>
      <c r="L32" s="201">
        <v>0.03</v>
      </c>
      <c r="M32" s="181">
        <v>308.2</v>
      </c>
      <c r="N32" s="201">
        <f t="shared" si="7"/>
        <v>3831.7</v>
      </c>
      <c r="O32" s="201">
        <f t="shared" si="8"/>
        <v>9.25</v>
      </c>
      <c r="P32" s="233">
        <f t="shared" si="9"/>
        <v>0.002625</v>
      </c>
      <c r="Q32" s="274">
        <v>48</v>
      </c>
      <c r="R32" s="274">
        <v>70.96</v>
      </c>
      <c r="S32" s="234">
        <f t="shared" si="10"/>
        <v>99</v>
      </c>
      <c r="T32" s="298">
        <v>1.049</v>
      </c>
      <c r="U32" s="182">
        <f t="shared" si="11"/>
        <v>353.6</v>
      </c>
      <c r="V32" s="183">
        <f t="shared" si="12"/>
        <v>3.57</v>
      </c>
      <c r="W32" s="309"/>
      <c r="X32" s="239" t="s">
        <v>35</v>
      </c>
      <c r="Y32" s="236">
        <v>14.34</v>
      </c>
      <c r="Z32" s="237">
        <f t="shared" si="13"/>
        <v>6213.38</v>
      </c>
      <c r="AA32" s="213">
        <f t="shared" si="14"/>
        <v>29.263</v>
      </c>
      <c r="AB32" s="213">
        <f t="shared" si="15"/>
        <v>0.105</v>
      </c>
      <c r="AC32" s="258">
        <v>29.369</v>
      </c>
      <c r="AD32" s="237">
        <v>991.2</v>
      </c>
      <c r="AE32" s="170">
        <f t="shared" si="16"/>
        <v>29005.49</v>
      </c>
      <c r="AF32" s="170">
        <f t="shared" si="17"/>
        <v>35218.87</v>
      </c>
      <c r="AG32" s="267">
        <f t="shared" si="18"/>
        <v>81.28</v>
      </c>
      <c r="AH32" s="238">
        <f t="shared" si="19"/>
        <v>81.28</v>
      </c>
      <c r="AI32" s="193">
        <v>1590.78</v>
      </c>
      <c r="AJ32" s="187">
        <f t="shared" si="20"/>
        <v>167.03</v>
      </c>
      <c r="AK32" s="187">
        <f t="shared" si="21"/>
        <v>22.37</v>
      </c>
      <c r="AL32" s="186">
        <f t="shared" si="22"/>
        <v>189.4</v>
      </c>
      <c r="AM32" s="181">
        <f t="shared" si="23"/>
        <v>121.41</v>
      </c>
      <c r="AN32" s="261">
        <v>116.977</v>
      </c>
      <c r="AO32" s="178">
        <f t="shared" si="24"/>
        <v>110.457</v>
      </c>
      <c r="AP32" s="178">
        <f t="shared" si="25"/>
        <v>6.52</v>
      </c>
      <c r="AQ32" s="222">
        <v>100</v>
      </c>
      <c r="AR32" s="222">
        <f t="shared" si="26"/>
        <v>91.95657</v>
      </c>
      <c r="AS32" s="223">
        <f t="shared" si="27"/>
        <v>8.04343</v>
      </c>
      <c r="AT32" s="224">
        <f t="shared" si="28"/>
        <v>107.568</v>
      </c>
      <c r="AU32" s="224">
        <f t="shared" si="29"/>
        <v>9.409</v>
      </c>
      <c r="AV32" s="263">
        <f t="shared" si="30"/>
        <v>0.0332</v>
      </c>
      <c r="AW32" s="209">
        <f t="shared" si="31"/>
        <v>0.03053</v>
      </c>
      <c r="AX32" s="209">
        <f t="shared" si="32"/>
        <v>0.00267</v>
      </c>
      <c r="AY32" s="195" t="s">
        <v>35</v>
      </c>
      <c r="AZ32" s="207"/>
      <c r="BA32" s="187">
        <v>991.2</v>
      </c>
      <c r="BB32" s="187">
        <f t="shared" si="33"/>
        <v>109484.98</v>
      </c>
      <c r="BC32" s="187">
        <f t="shared" si="0"/>
        <v>32.91</v>
      </c>
      <c r="BD32" s="304">
        <f t="shared" si="1"/>
        <v>139.72</v>
      </c>
      <c r="BE32" s="304">
        <f t="shared" si="34"/>
        <v>6.625</v>
      </c>
      <c r="BF32" s="304">
        <f t="shared" si="35"/>
        <v>146.345</v>
      </c>
      <c r="BG32" s="187">
        <f t="shared" si="36"/>
        <v>110.46</v>
      </c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</row>
    <row r="33" spans="1:104" ht="15.75">
      <c r="A33" s="162">
        <v>25</v>
      </c>
      <c r="B33" s="168" t="s">
        <v>36</v>
      </c>
      <c r="C33" s="278">
        <v>3301.4</v>
      </c>
      <c r="D33" s="176">
        <v>243.1</v>
      </c>
      <c r="E33" s="176">
        <f t="shared" si="2"/>
        <v>3544.5</v>
      </c>
      <c r="F33" s="43">
        <f t="shared" si="3"/>
        <v>3544.5</v>
      </c>
      <c r="G33" s="287">
        <v>511.8</v>
      </c>
      <c r="H33" s="252">
        <f t="shared" si="4"/>
        <v>523.06</v>
      </c>
      <c r="I33" s="170">
        <f t="shared" si="5"/>
        <v>1.55</v>
      </c>
      <c r="J33" s="170">
        <f t="shared" si="6"/>
        <v>521.52</v>
      </c>
      <c r="K33" s="274">
        <v>137</v>
      </c>
      <c r="L33" s="201">
        <v>0.03</v>
      </c>
      <c r="M33" s="181">
        <v>298.3</v>
      </c>
      <c r="N33" s="201">
        <f t="shared" si="7"/>
        <v>3842.8</v>
      </c>
      <c r="O33" s="201">
        <f t="shared" si="8"/>
        <v>8.95</v>
      </c>
      <c r="P33" s="233">
        <f t="shared" si="9"/>
        <v>0.002525</v>
      </c>
      <c r="Q33" s="274">
        <v>53</v>
      </c>
      <c r="R33" s="274">
        <v>69.18</v>
      </c>
      <c r="S33" s="234">
        <f t="shared" si="10"/>
        <v>84</v>
      </c>
      <c r="T33" s="298">
        <v>0.932</v>
      </c>
      <c r="U33" s="182">
        <f t="shared" si="11"/>
        <v>444</v>
      </c>
      <c r="V33" s="183">
        <f t="shared" si="12"/>
        <v>5.29</v>
      </c>
      <c r="W33" s="309"/>
      <c r="X33" s="239" t="s">
        <v>36</v>
      </c>
      <c r="Y33" s="236">
        <v>14.34</v>
      </c>
      <c r="Z33" s="237">
        <f t="shared" si="13"/>
        <v>7478.6</v>
      </c>
      <c r="AA33" s="213">
        <f t="shared" si="14"/>
        <v>34.841</v>
      </c>
      <c r="AB33" s="213">
        <f t="shared" si="15"/>
        <v>0.104</v>
      </c>
      <c r="AC33" s="258">
        <v>34.944</v>
      </c>
      <c r="AD33" s="237">
        <v>991.2</v>
      </c>
      <c r="AE33" s="170">
        <f t="shared" si="16"/>
        <v>34534.4</v>
      </c>
      <c r="AF33" s="170">
        <f t="shared" si="17"/>
        <v>42013</v>
      </c>
      <c r="AG33" s="267">
        <f t="shared" si="18"/>
        <v>80.56</v>
      </c>
      <c r="AH33" s="238">
        <f t="shared" si="19"/>
        <v>80.56</v>
      </c>
      <c r="AI33" s="193">
        <v>1590.78</v>
      </c>
      <c r="AJ33" s="187">
        <f t="shared" si="20"/>
        <v>165.44</v>
      </c>
      <c r="AK33" s="187">
        <f t="shared" si="21"/>
        <v>22.23</v>
      </c>
      <c r="AL33" s="186">
        <f t="shared" si="22"/>
        <v>187.67</v>
      </c>
      <c r="AM33" s="181">
        <f t="shared" si="23"/>
        <v>121.08</v>
      </c>
      <c r="AN33" s="261">
        <v>101.301</v>
      </c>
      <c r="AO33" s="178">
        <f t="shared" si="24"/>
        <v>94.353</v>
      </c>
      <c r="AP33" s="178">
        <f t="shared" si="25"/>
        <v>6.948</v>
      </c>
      <c r="AQ33" s="222">
        <v>100</v>
      </c>
      <c r="AR33" s="222">
        <f t="shared" si="26"/>
        <v>92.23743</v>
      </c>
      <c r="AS33" s="223">
        <f t="shared" si="27"/>
        <v>7.76257</v>
      </c>
      <c r="AT33" s="224">
        <f t="shared" si="28"/>
        <v>93.437</v>
      </c>
      <c r="AU33" s="224">
        <f t="shared" si="29"/>
        <v>7.864</v>
      </c>
      <c r="AV33" s="263">
        <f t="shared" si="30"/>
        <v>0.02858</v>
      </c>
      <c r="AW33" s="209">
        <f t="shared" si="31"/>
        <v>0.02636</v>
      </c>
      <c r="AX33" s="209">
        <f t="shared" si="32"/>
        <v>0.00222</v>
      </c>
      <c r="AY33" s="195" t="s">
        <v>36</v>
      </c>
      <c r="AZ33" s="207"/>
      <c r="BA33" s="187">
        <v>991.2</v>
      </c>
      <c r="BB33" s="187">
        <f t="shared" si="33"/>
        <v>93522.69</v>
      </c>
      <c r="BC33" s="187">
        <f t="shared" si="0"/>
        <v>28.33</v>
      </c>
      <c r="BD33" s="304">
        <f t="shared" si="1"/>
        <v>129.194</v>
      </c>
      <c r="BE33" s="304">
        <f t="shared" si="34"/>
        <v>7.052</v>
      </c>
      <c r="BF33" s="304">
        <f t="shared" si="35"/>
        <v>136.246</v>
      </c>
      <c r="BG33" s="187">
        <f t="shared" si="36"/>
        <v>94.35</v>
      </c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</row>
    <row r="34" spans="1:104" ht="15.75">
      <c r="A34" s="162">
        <v>26</v>
      </c>
      <c r="B34" s="168" t="s">
        <v>37</v>
      </c>
      <c r="C34" s="278">
        <v>3480.9</v>
      </c>
      <c r="D34" s="176">
        <v>99.9</v>
      </c>
      <c r="E34" s="176">
        <f t="shared" si="2"/>
        <v>3580.8</v>
      </c>
      <c r="F34" s="43">
        <f t="shared" si="3"/>
        <v>3580.8</v>
      </c>
      <c r="G34" s="287">
        <v>362.8</v>
      </c>
      <c r="H34" s="252">
        <f t="shared" si="4"/>
        <v>370.78</v>
      </c>
      <c r="I34" s="170">
        <f t="shared" si="5"/>
        <v>0.62</v>
      </c>
      <c r="J34" s="170">
        <f t="shared" si="6"/>
        <v>370.16</v>
      </c>
      <c r="K34" s="274">
        <v>158</v>
      </c>
      <c r="L34" s="201">
        <v>0.03</v>
      </c>
      <c r="M34" s="181">
        <v>300</v>
      </c>
      <c r="N34" s="201">
        <f t="shared" si="7"/>
        <v>3880.8</v>
      </c>
      <c r="O34" s="201">
        <f t="shared" si="8"/>
        <v>9</v>
      </c>
      <c r="P34" s="233">
        <f t="shared" si="9"/>
        <v>0.002513</v>
      </c>
      <c r="Q34" s="274">
        <v>52</v>
      </c>
      <c r="R34" s="274">
        <v>64.98</v>
      </c>
      <c r="S34" s="234">
        <f t="shared" si="10"/>
        <v>106</v>
      </c>
      <c r="T34" s="298">
        <v>0.366</v>
      </c>
      <c r="U34" s="182">
        <f t="shared" si="11"/>
        <v>296.43</v>
      </c>
      <c r="V34" s="183">
        <f t="shared" si="12"/>
        <v>2.8</v>
      </c>
      <c r="W34" s="309"/>
      <c r="X34" s="239" t="s">
        <v>37</v>
      </c>
      <c r="Y34" s="236">
        <v>14.34</v>
      </c>
      <c r="Z34" s="237">
        <f t="shared" si="13"/>
        <v>5308.09</v>
      </c>
      <c r="AA34" s="213">
        <f t="shared" si="14"/>
        <v>24.043</v>
      </c>
      <c r="AB34" s="213">
        <f t="shared" si="15"/>
        <v>0.04</v>
      </c>
      <c r="AC34" s="258">
        <v>24.083</v>
      </c>
      <c r="AD34" s="237">
        <v>991.2</v>
      </c>
      <c r="AE34" s="170">
        <f t="shared" si="16"/>
        <v>23831.42</v>
      </c>
      <c r="AF34" s="170">
        <f t="shared" si="17"/>
        <v>29139.51</v>
      </c>
      <c r="AG34" s="267">
        <f t="shared" si="18"/>
        <v>78.72</v>
      </c>
      <c r="AH34" s="238">
        <f t="shared" si="19"/>
        <v>78.72</v>
      </c>
      <c r="AI34" s="193">
        <v>1590.78</v>
      </c>
      <c r="AJ34" s="187">
        <f t="shared" si="20"/>
        <v>63.63</v>
      </c>
      <c r="AK34" s="187">
        <f t="shared" si="21"/>
        <v>8.89</v>
      </c>
      <c r="AL34" s="186">
        <f t="shared" si="22"/>
        <v>72.52</v>
      </c>
      <c r="AM34" s="181">
        <f t="shared" si="23"/>
        <v>116.97</v>
      </c>
      <c r="AN34" s="261">
        <v>114.58</v>
      </c>
      <c r="AO34" s="178">
        <f t="shared" si="24"/>
        <v>111.384</v>
      </c>
      <c r="AP34" s="178">
        <f t="shared" si="25"/>
        <v>3.196</v>
      </c>
      <c r="AQ34" s="222">
        <v>100</v>
      </c>
      <c r="AR34" s="222">
        <f t="shared" si="26"/>
        <v>92.26964</v>
      </c>
      <c r="AS34" s="223">
        <f t="shared" si="27"/>
        <v>7.73036</v>
      </c>
      <c r="AT34" s="224">
        <f t="shared" si="28"/>
        <v>105.723</v>
      </c>
      <c r="AU34" s="224">
        <f t="shared" si="29"/>
        <v>8.857</v>
      </c>
      <c r="AV34" s="263">
        <f t="shared" si="30"/>
        <v>0.032</v>
      </c>
      <c r="AW34" s="209">
        <f t="shared" si="31"/>
        <v>0.02952</v>
      </c>
      <c r="AX34" s="209">
        <f t="shared" si="32"/>
        <v>0.00247</v>
      </c>
      <c r="AY34" s="239" t="s">
        <v>37</v>
      </c>
      <c r="AZ34" s="207"/>
      <c r="BA34" s="187">
        <v>991.2</v>
      </c>
      <c r="BB34" s="187">
        <f t="shared" si="33"/>
        <v>110403.82</v>
      </c>
      <c r="BC34" s="187">
        <f t="shared" si="0"/>
        <v>31.72</v>
      </c>
      <c r="BD34" s="304">
        <f t="shared" si="1"/>
        <v>135.427</v>
      </c>
      <c r="BE34" s="304">
        <f t="shared" si="34"/>
        <v>3.236</v>
      </c>
      <c r="BF34" s="304">
        <f t="shared" si="35"/>
        <v>138.663</v>
      </c>
      <c r="BG34" s="187">
        <f t="shared" si="36"/>
        <v>111.39</v>
      </c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</row>
    <row r="35" spans="1:104" ht="15.75">
      <c r="A35" s="162">
        <v>27</v>
      </c>
      <c r="B35" s="168" t="s">
        <v>38</v>
      </c>
      <c r="C35" s="278">
        <v>3592.1</v>
      </c>
      <c r="D35" s="176"/>
      <c r="E35" s="176">
        <f t="shared" si="2"/>
        <v>3592.1</v>
      </c>
      <c r="F35" s="43">
        <f t="shared" si="3"/>
        <v>3592.1</v>
      </c>
      <c r="G35" s="287">
        <v>500.95</v>
      </c>
      <c r="H35" s="252">
        <f t="shared" si="4"/>
        <v>511.97</v>
      </c>
      <c r="I35" s="170">
        <f t="shared" si="5"/>
        <v>0</v>
      </c>
      <c r="J35" s="170">
        <f t="shared" si="6"/>
        <v>511.97</v>
      </c>
      <c r="K35" s="274">
        <v>145</v>
      </c>
      <c r="L35" s="201">
        <v>0.03</v>
      </c>
      <c r="M35" s="181">
        <v>319.6</v>
      </c>
      <c r="N35" s="201">
        <f t="shared" si="7"/>
        <v>3911.7</v>
      </c>
      <c r="O35" s="201">
        <f t="shared" si="8"/>
        <v>9.59</v>
      </c>
      <c r="P35" s="233">
        <f t="shared" si="9"/>
        <v>0.00267</v>
      </c>
      <c r="Q35" s="274">
        <v>52</v>
      </c>
      <c r="R35" s="274">
        <v>84.54</v>
      </c>
      <c r="S35" s="234">
        <f t="shared" si="10"/>
        <v>93</v>
      </c>
      <c r="T35" s="298"/>
      <c r="U35" s="182">
        <f t="shared" si="11"/>
        <v>417.84</v>
      </c>
      <c r="V35" s="183">
        <f t="shared" si="12"/>
        <v>4.49</v>
      </c>
      <c r="W35" s="309"/>
      <c r="X35" s="239" t="s">
        <v>38</v>
      </c>
      <c r="Y35" s="236">
        <v>14.34</v>
      </c>
      <c r="Z35" s="237">
        <f t="shared" si="13"/>
        <v>7341.65</v>
      </c>
      <c r="AA35" s="213">
        <f t="shared" si="14"/>
        <v>34.009</v>
      </c>
      <c r="AB35" s="213">
        <f t="shared" si="15"/>
        <v>0</v>
      </c>
      <c r="AC35" s="258">
        <v>34.009</v>
      </c>
      <c r="AD35" s="237">
        <v>991.2</v>
      </c>
      <c r="AE35" s="170">
        <f t="shared" si="16"/>
        <v>33709.72</v>
      </c>
      <c r="AF35" s="170">
        <f t="shared" si="17"/>
        <v>41051.37</v>
      </c>
      <c r="AG35" s="267">
        <f t="shared" si="18"/>
        <v>80.18</v>
      </c>
      <c r="AH35" s="238">
        <f t="shared" si="19"/>
        <v>80.18</v>
      </c>
      <c r="AI35" s="193">
        <v>1590.78</v>
      </c>
      <c r="AJ35" s="187">
        <f t="shared" si="20"/>
        <v>0</v>
      </c>
      <c r="AK35" s="187">
        <f t="shared" si="21"/>
        <v>0</v>
      </c>
      <c r="AL35" s="186">
        <f t="shared" si="22"/>
        <v>0</v>
      </c>
      <c r="AM35" s="181" t="e">
        <f t="shared" si="23"/>
        <v>#DIV/0!</v>
      </c>
      <c r="AN35" s="261">
        <v>113.028</v>
      </c>
      <c r="AO35" s="178">
        <f t="shared" si="24"/>
        <v>113.028</v>
      </c>
      <c r="AP35" s="178">
        <f t="shared" si="25"/>
        <v>0</v>
      </c>
      <c r="AQ35" s="222">
        <v>100</v>
      </c>
      <c r="AR35" s="222">
        <f t="shared" si="26"/>
        <v>91.82964</v>
      </c>
      <c r="AS35" s="223">
        <f t="shared" si="27"/>
        <v>8.17036</v>
      </c>
      <c r="AT35" s="224">
        <f t="shared" si="28"/>
        <v>103.793</v>
      </c>
      <c r="AU35" s="224">
        <f t="shared" si="29"/>
        <v>9.235</v>
      </c>
      <c r="AV35" s="263">
        <f t="shared" si="30"/>
        <v>0.03147</v>
      </c>
      <c r="AW35" s="209">
        <f t="shared" si="31"/>
        <v>0.02889</v>
      </c>
      <c r="AX35" s="209">
        <f t="shared" si="32"/>
        <v>0.00257</v>
      </c>
      <c r="AY35" s="239" t="s">
        <v>38</v>
      </c>
      <c r="AZ35" s="207"/>
      <c r="BA35" s="187">
        <v>991.2</v>
      </c>
      <c r="BB35" s="187">
        <f t="shared" si="33"/>
        <v>112033.35</v>
      </c>
      <c r="BC35" s="187">
        <f t="shared" si="0"/>
        <v>31.19</v>
      </c>
      <c r="BD35" s="304">
        <f t="shared" si="1"/>
        <v>147.037</v>
      </c>
      <c r="BE35" s="304">
        <f t="shared" si="34"/>
        <v>0</v>
      </c>
      <c r="BF35" s="304">
        <f t="shared" si="35"/>
        <v>147.037</v>
      </c>
      <c r="BG35" s="187">
        <f t="shared" si="36"/>
        <v>113.04</v>
      </c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</row>
    <row r="36" spans="1:104" ht="15.75">
      <c r="A36" s="162">
        <v>28</v>
      </c>
      <c r="B36" s="168" t="s">
        <v>39</v>
      </c>
      <c r="C36" s="278">
        <v>3577.6</v>
      </c>
      <c r="D36" s="176"/>
      <c r="E36" s="176">
        <f t="shared" si="2"/>
        <v>3577.6</v>
      </c>
      <c r="F36" s="43">
        <f t="shared" si="3"/>
        <v>3577.6</v>
      </c>
      <c r="G36" s="287">
        <v>477</v>
      </c>
      <c r="H36" s="252">
        <f t="shared" si="4"/>
        <v>487.49</v>
      </c>
      <c r="I36" s="170">
        <f t="shared" si="5"/>
        <v>0</v>
      </c>
      <c r="J36" s="170">
        <f t="shared" si="6"/>
        <v>487.49</v>
      </c>
      <c r="K36" s="274">
        <v>146</v>
      </c>
      <c r="L36" s="201">
        <v>0.03</v>
      </c>
      <c r="M36" s="181">
        <v>296.2</v>
      </c>
      <c r="N36" s="201">
        <f t="shared" si="7"/>
        <v>3873.8</v>
      </c>
      <c r="O36" s="201">
        <f t="shared" si="8"/>
        <v>8.89</v>
      </c>
      <c r="P36" s="233">
        <f t="shared" si="9"/>
        <v>0.002485</v>
      </c>
      <c r="Q36" s="274">
        <v>43</v>
      </c>
      <c r="R36" s="274">
        <v>70.73</v>
      </c>
      <c r="S36" s="234">
        <f t="shared" si="10"/>
        <v>103</v>
      </c>
      <c r="T36" s="298"/>
      <c r="U36" s="182">
        <f t="shared" si="11"/>
        <v>407.87</v>
      </c>
      <c r="V36" s="183">
        <f t="shared" si="12"/>
        <v>3.96</v>
      </c>
      <c r="W36" s="309"/>
      <c r="X36" s="239" t="s">
        <v>39</v>
      </c>
      <c r="Y36" s="236">
        <v>14.34</v>
      </c>
      <c r="Z36" s="237">
        <f t="shared" si="13"/>
        <v>6990.61</v>
      </c>
      <c r="AA36" s="213">
        <f t="shared" si="14"/>
        <v>36.094</v>
      </c>
      <c r="AB36" s="213">
        <f t="shared" si="15"/>
        <v>0</v>
      </c>
      <c r="AC36" s="258">
        <v>36.094</v>
      </c>
      <c r="AD36" s="237">
        <v>991.2</v>
      </c>
      <c r="AE36" s="170">
        <f t="shared" si="16"/>
        <v>35776.37</v>
      </c>
      <c r="AF36" s="170">
        <f t="shared" si="17"/>
        <v>42766.98</v>
      </c>
      <c r="AG36" s="267">
        <f t="shared" si="18"/>
        <v>87.73</v>
      </c>
      <c r="AH36" s="238">
        <f t="shared" si="19"/>
        <v>87.73</v>
      </c>
      <c r="AI36" s="193">
        <v>1590.78</v>
      </c>
      <c r="AJ36" s="187">
        <f t="shared" si="20"/>
        <v>0</v>
      </c>
      <c r="AK36" s="187">
        <f t="shared" si="21"/>
        <v>0</v>
      </c>
      <c r="AL36" s="186">
        <f t="shared" si="22"/>
        <v>0</v>
      </c>
      <c r="AM36" s="181" t="e">
        <f t="shared" si="23"/>
        <v>#DIV/0!</v>
      </c>
      <c r="AN36" s="261">
        <v>121.687</v>
      </c>
      <c r="AO36" s="178">
        <f t="shared" si="24"/>
        <v>121.687</v>
      </c>
      <c r="AP36" s="178">
        <f t="shared" si="25"/>
        <v>0</v>
      </c>
      <c r="AQ36" s="222">
        <v>100</v>
      </c>
      <c r="AR36" s="222">
        <f t="shared" si="26"/>
        <v>92.35376</v>
      </c>
      <c r="AS36" s="223">
        <f t="shared" si="27"/>
        <v>7.64624</v>
      </c>
      <c r="AT36" s="224">
        <f t="shared" si="28"/>
        <v>112.383</v>
      </c>
      <c r="AU36" s="224">
        <f t="shared" si="29"/>
        <v>9.304</v>
      </c>
      <c r="AV36" s="263">
        <f t="shared" si="30"/>
        <v>0.03401</v>
      </c>
      <c r="AW36" s="209">
        <f t="shared" si="31"/>
        <v>0.03141</v>
      </c>
      <c r="AX36" s="209">
        <f t="shared" si="32"/>
        <v>0.0026</v>
      </c>
      <c r="AY36" s="239" t="s">
        <v>39</v>
      </c>
      <c r="AZ36" s="207"/>
      <c r="BA36" s="187">
        <v>991.2</v>
      </c>
      <c r="BB36" s="187">
        <f t="shared" si="33"/>
        <v>120616.15</v>
      </c>
      <c r="BC36" s="187">
        <f t="shared" si="0"/>
        <v>33.71</v>
      </c>
      <c r="BD36" s="304">
        <f t="shared" si="1"/>
        <v>157.781</v>
      </c>
      <c r="BE36" s="304">
        <f t="shared" si="34"/>
        <v>0</v>
      </c>
      <c r="BF36" s="304">
        <f t="shared" si="35"/>
        <v>157.781</v>
      </c>
      <c r="BG36" s="187">
        <f t="shared" si="36"/>
        <v>121.67</v>
      </c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</row>
    <row r="37" spans="1:104" ht="15.75">
      <c r="A37" s="162">
        <v>29</v>
      </c>
      <c r="B37" s="168" t="s">
        <v>40</v>
      </c>
      <c r="C37" s="278">
        <v>4470.1</v>
      </c>
      <c r="D37" s="176"/>
      <c r="E37" s="176">
        <f t="shared" si="2"/>
        <v>4470.1</v>
      </c>
      <c r="F37" s="43">
        <f t="shared" si="3"/>
        <v>4470.1</v>
      </c>
      <c r="G37" s="287">
        <v>247</v>
      </c>
      <c r="H37" s="252">
        <f t="shared" si="4"/>
        <v>252.43</v>
      </c>
      <c r="I37" s="170">
        <f t="shared" si="5"/>
        <v>0</v>
      </c>
      <c r="J37" s="170">
        <f t="shared" si="6"/>
        <v>252.43</v>
      </c>
      <c r="K37" s="274">
        <v>206</v>
      </c>
      <c r="L37" s="201">
        <v>0.03</v>
      </c>
      <c r="M37" s="181">
        <v>423.6</v>
      </c>
      <c r="N37" s="201">
        <f t="shared" si="7"/>
        <v>4893.7</v>
      </c>
      <c r="O37" s="201">
        <v>0</v>
      </c>
      <c r="P37" s="233">
        <f t="shared" si="9"/>
        <v>0</v>
      </c>
      <c r="Q37" s="274">
        <v>91</v>
      </c>
      <c r="R37" s="274">
        <v>90.77</v>
      </c>
      <c r="S37" s="234">
        <f t="shared" si="10"/>
        <v>115</v>
      </c>
      <c r="T37" s="298"/>
      <c r="U37" s="182">
        <f t="shared" si="11"/>
        <v>161.66</v>
      </c>
      <c r="V37" s="183">
        <f t="shared" si="12"/>
        <v>1.41</v>
      </c>
      <c r="W37" s="309"/>
      <c r="X37" s="239" t="s">
        <v>40</v>
      </c>
      <c r="Y37" s="236">
        <v>14.34</v>
      </c>
      <c r="Z37" s="237">
        <f t="shared" si="13"/>
        <v>3619.85</v>
      </c>
      <c r="AA37" s="213">
        <f t="shared" si="14"/>
        <v>16.51</v>
      </c>
      <c r="AB37" s="213">
        <f t="shared" si="15"/>
        <v>0</v>
      </c>
      <c r="AC37" s="258">
        <v>16.51</v>
      </c>
      <c r="AD37" s="237">
        <v>991.2</v>
      </c>
      <c r="AE37" s="170">
        <f t="shared" si="16"/>
        <v>16364.71</v>
      </c>
      <c r="AF37" s="170">
        <f t="shared" si="17"/>
        <v>19984.56</v>
      </c>
      <c r="AG37" s="267">
        <f t="shared" si="18"/>
        <v>79.17</v>
      </c>
      <c r="AH37" s="238">
        <f t="shared" si="19"/>
        <v>79.17</v>
      </c>
      <c r="AI37" s="193">
        <v>1590.78</v>
      </c>
      <c r="AJ37" s="187">
        <f t="shared" si="20"/>
        <v>0</v>
      </c>
      <c r="AK37" s="187">
        <f t="shared" si="21"/>
        <v>0</v>
      </c>
      <c r="AL37" s="186">
        <f t="shared" si="22"/>
        <v>0</v>
      </c>
      <c r="AM37" s="181" t="e">
        <f t="shared" si="23"/>
        <v>#DIV/0!</v>
      </c>
      <c r="AN37" s="261">
        <v>148.66</v>
      </c>
      <c r="AO37" s="178">
        <f t="shared" si="24"/>
        <v>148.66</v>
      </c>
      <c r="AP37" s="178">
        <f t="shared" si="25"/>
        <v>0</v>
      </c>
      <c r="AQ37" s="222">
        <v>100</v>
      </c>
      <c r="AR37" s="222">
        <f t="shared" si="26"/>
        <v>91.34397</v>
      </c>
      <c r="AS37" s="223">
        <f t="shared" si="27"/>
        <v>8.65603</v>
      </c>
      <c r="AT37" s="224">
        <f t="shared" si="28"/>
        <v>135.792</v>
      </c>
      <c r="AU37" s="224">
        <f t="shared" si="29"/>
        <v>12.868</v>
      </c>
      <c r="AV37" s="263">
        <f t="shared" si="30"/>
        <v>0.03326</v>
      </c>
      <c r="AW37" s="209">
        <f t="shared" si="31"/>
        <v>0.03038</v>
      </c>
      <c r="AX37" s="209">
        <f t="shared" si="32"/>
        <v>0.00288</v>
      </c>
      <c r="AY37" s="239" t="s">
        <v>40</v>
      </c>
      <c r="AZ37" s="207"/>
      <c r="BA37" s="187">
        <v>991.2</v>
      </c>
      <c r="BB37" s="187">
        <f t="shared" si="33"/>
        <v>147351.79</v>
      </c>
      <c r="BC37" s="187">
        <f t="shared" si="0"/>
        <v>32.96</v>
      </c>
      <c r="BD37" s="304">
        <f t="shared" si="1"/>
        <v>165.17</v>
      </c>
      <c r="BE37" s="304">
        <f t="shared" si="34"/>
        <v>0</v>
      </c>
      <c r="BF37" s="304">
        <f t="shared" si="35"/>
        <v>165.17</v>
      </c>
      <c r="BG37" s="187">
        <f t="shared" si="36"/>
        <v>148.68</v>
      </c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</row>
    <row r="38" spans="1:104" ht="15.75">
      <c r="A38" s="162">
        <v>30</v>
      </c>
      <c r="B38" s="168" t="s">
        <v>42</v>
      </c>
      <c r="C38" s="43">
        <v>5492.4</v>
      </c>
      <c r="D38" s="176"/>
      <c r="E38" s="176">
        <f t="shared" si="2"/>
        <v>5492.4</v>
      </c>
      <c r="F38" s="43">
        <f t="shared" si="3"/>
        <v>5492.4</v>
      </c>
      <c r="G38" s="287">
        <v>433.9</v>
      </c>
      <c r="H38" s="252">
        <f t="shared" si="4"/>
        <v>443.45</v>
      </c>
      <c r="I38" s="170">
        <f t="shared" si="5"/>
        <v>0</v>
      </c>
      <c r="J38" s="170">
        <f t="shared" si="6"/>
        <v>443.45</v>
      </c>
      <c r="K38" s="269">
        <v>210</v>
      </c>
      <c r="L38" s="201">
        <v>0.03</v>
      </c>
      <c r="M38" s="181">
        <v>759</v>
      </c>
      <c r="N38" s="201">
        <f t="shared" si="7"/>
        <v>6251.4</v>
      </c>
      <c r="O38" s="201">
        <v>0</v>
      </c>
      <c r="P38" s="233">
        <f t="shared" si="9"/>
        <v>0</v>
      </c>
      <c r="Q38" s="276">
        <v>84</v>
      </c>
      <c r="R38" s="282">
        <v>106.67</v>
      </c>
      <c r="S38" s="234">
        <f t="shared" si="10"/>
        <v>126</v>
      </c>
      <c r="T38" s="298"/>
      <c r="U38" s="182">
        <f t="shared" si="11"/>
        <v>336.78</v>
      </c>
      <c r="V38" s="183">
        <f t="shared" si="12"/>
        <v>2.67</v>
      </c>
      <c r="W38" s="309"/>
      <c r="X38" s="239" t="s">
        <v>42</v>
      </c>
      <c r="Y38" s="236">
        <v>14.34</v>
      </c>
      <c r="Z38" s="237">
        <f t="shared" si="13"/>
        <v>6359.07</v>
      </c>
      <c r="AA38" s="213">
        <f t="shared" si="14"/>
        <v>29.68</v>
      </c>
      <c r="AB38" s="213">
        <f t="shared" si="15"/>
        <v>0</v>
      </c>
      <c r="AC38" s="258">
        <v>29.68</v>
      </c>
      <c r="AD38" s="237">
        <v>991.2</v>
      </c>
      <c r="AE38" s="170">
        <f t="shared" si="16"/>
        <v>29418.82</v>
      </c>
      <c r="AF38" s="170">
        <f t="shared" si="17"/>
        <v>35777.89</v>
      </c>
      <c r="AG38" s="267">
        <f t="shared" si="18"/>
        <v>80.68</v>
      </c>
      <c r="AH38" s="238">
        <f t="shared" si="19"/>
        <v>80.68</v>
      </c>
      <c r="AI38" s="193">
        <v>1590.78</v>
      </c>
      <c r="AJ38" s="187">
        <f t="shared" si="20"/>
        <v>0</v>
      </c>
      <c r="AK38" s="187">
        <f t="shared" si="21"/>
        <v>0</v>
      </c>
      <c r="AL38" s="186">
        <f t="shared" si="22"/>
        <v>0</v>
      </c>
      <c r="AM38" s="181" t="e">
        <f t="shared" si="23"/>
        <v>#DIV/0!</v>
      </c>
      <c r="AN38" s="261">
        <v>200.289</v>
      </c>
      <c r="AO38" s="178">
        <f t="shared" si="24"/>
        <v>200.289</v>
      </c>
      <c r="AP38" s="178">
        <f t="shared" si="25"/>
        <v>0</v>
      </c>
      <c r="AQ38" s="222">
        <v>100</v>
      </c>
      <c r="AR38" s="222">
        <f t="shared" si="26"/>
        <v>87.85872</v>
      </c>
      <c r="AS38" s="223">
        <f t="shared" si="27"/>
        <v>12.14128</v>
      </c>
      <c r="AT38" s="224">
        <f t="shared" si="28"/>
        <v>175.971</v>
      </c>
      <c r="AU38" s="224">
        <f t="shared" si="29"/>
        <v>24.318</v>
      </c>
      <c r="AV38" s="263">
        <f t="shared" si="30"/>
        <v>0.03647</v>
      </c>
      <c r="AW38" s="209">
        <f t="shared" si="31"/>
        <v>0.03204</v>
      </c>
      <c r="AX38" s="209">
        <f t="shared" si="32"/>
        <v>0.00443</v>
      </c>
      <c r="AY38" s="239" t="s">
        <v>42</v>
      </c>
      <c r="AZ38" s="207"/>
      <c r="BA38" s="187">
        <v>991.2</v>
      </c>
      <c r="BB38" s="187">
        <f t="shared" si="33"/>
        <v>198526.46</v>
      </c>
      <c r="BC38" s="187">
        <f t="shared" si="0"/>
        <v>36.15</v>
      </c>
      <c r="BD38" s="304">
        <f t="shared" si="1"/>
        <v>229.969</v>
      </c>
      <c r="BE38" s="304">
        <f t="shared" si="34"/>
        <v>0</v>
      </c>
      <c r="BF38" s="304">
        <f t="shared" si="35"/>
        <v>229.969</v>
      </c>
      <c r="BG38" s="187">
        <f t="shared" si="36"/>
        <v>200.31</v>
      </c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</row>
    <row r="39" spans="1:104" ht="15.75">
      <c r="A39" s="162">
        <v>31</v>
      </c>
      <c r="B39" s="279" t="s">
        <v>43</v>
      </c>
      <c r="C39" s="278">
        <v>3213</v>
      </c>
      <c r="D39" s="176"/>
      <c r="E39" s="176">
        <f t="shared" si="2"/>
        <v>3213</v>
      </c>
      <c r="F39" s="43">
        <f t="shared" si="3"/>
        <v>3213</v>
      </c>
      <c r="G39" s="287">
        <v>389.5</v>
      </c>
      <c r="H39" s="252">
        <f t="shared" si="4"/>
        <v>398.07</v>
      </c>
      <c r="I39" s="170">
        <f t="shared" si="5"/>
        <v>0</v>
      </c>
      <c r="J39" s="170">
        <f t="shared" si="6"/>
        <v>398.07</v>
      </c>
      <c r="K39" s="274">
        <v>145</v>
      </c>
      <c r="L39" s="201">
        <v>0.03</v>
      </c>
      <c r="M39" s="181">
        <v>454.9</v>
      </c>
      <c r="N39" s="201">
        <f t="shared" si="7"/>
        <v>3667.9</v>
      </c>
      <c r="O39" s="201">
        <f t="shared" si="8"/>
        <v>13.65</v>
      </c>
      <c r="P39" s="233">
        <f t="shared" si="9"/>
        <v>0.004248</v>
      </c>
      <c r="Q39" s="274">
        <v>53</v>
      </c>
      <c r="R39" s="274">
        <v>89.83</v>
      </c>
      <c r="S39" s="234">
        <f t="shared" si="10"/>
        <v>92</v>
      </c>
      <c r="T39" s="298"/>
      <c r="U39" s="182">
        <f t="shared" si="11"/>
        <v>294.59</v>
      </c>
      <c r="V39" s="183">
        <f t="shared" si="12"/>
        <v>3.2</v>
      </c>
      <c r="W39" s="309"/>
      <c r="X39" s="239" t="s">
        <v>43</v>
      </c>
      <c r="Y39" s="236">
        <v>14.34</v>
      </c>
      <c r="Z39" s="237">
        <f t="shared" si="13"/>
        <v>5708.32</v>
      </c>
      <c r="AA39" s="213">
        <f t="shared" si="14"/>
        <v>26.311</v>
      </c>
      <c r="AB39" s="213">
        <f t="shared" si="15"/>
        <v>0</v>
      </c>
      <c r="AC39" s="258">
        <v>26.311</v>
      </c>
      <c r="AD39" s="237">
        <v>991.2</v>
      </c>
      <c r="AE39" s="170">
        <f t="shared" si="16"/>
        <v>26079.46</v>
      </c>
      <c r="AF39" s="170">
        <f t="shared" si="17"/>
        <v>31787.78</v>
      </c>
      <c r="AG39" s="267">
        <f t="shared" si="18"/>
        <v>79.85</v>
      </c>
      <c r="AH39" s="238">
        <f t="shared" si="19"/>
        <v>79.85</v>
      </c>
      <c r="AI39" s="193">
        <v>1590.78</v>
      </c>
      <c r="AJ39" s="187">
        <f t="shared" si="20"/>
        <v>0</v>
      </c>
      <c r="AK39" s="187">
        <f t="shared" si="21"/>
        <v>0</v>
      </c>
      <c r="AL39" s="186">
        <f t="shared" si="22"/>
        <v>0</v>
      </c>
      <c r="AM39" s="181" t="e">
        <f t="shared" si="23"/>
        <v>#DIV/0!</v>
      </c>
      <c r="AN39" s="261">
        <v>120.014</v>
      </c>
      <c r="AO39" s="178">
        <f t="shared" si="24"/>
        <v>120.014</v>
      </c>
      <c r="AP39" s="178">
        <f t="shared" si="25"/>
        <v>0</v>
      </c>
      <c r="AQ39" s="222">
        <v>100</v>
      </c>
      <c r="AR39" s="222">
        <f t="shared" si="26"/>
        <v>87.59781</v>
      </c>
      <c r="AS39" s="223">
        <f t="shared" si="27"/>
        <v>12.40219</v>
      </c>
      <c r="AT39" s="224">
        <f t="shared" si="28"/>
        <v>105.13</v>
      </c>
      <c r="AU39" s="224">
        <f t="shared" si="29"/>
        <v>14.884</v>
      </c>
      <c r="AV39" s="263">
        <f t="shared" si="30"/>
        <v>0.03735</v>
      </c>
      <c r="AW39" s="209">
        <f t="shared" si="31"/>
        <v>0.03272</v>
      </c>
      <c r="AX39" s="209">
        <f t="shared" si="32"/>
        <v>0.00463</v>
      </c>
      <c r="AY39" s="239" t="s">
        <v>43</v>
      </c>
      <c r="AZ39" s="207"/>
      <c r="BA39" s="187">
        <v>991.2</v>
      </c>
      <c r="BB39" s="187">
        <f t="shared" si="33"/>
        <v>118957.88</v>
      </c>
      <c r="BC39" s="187">
        <f t="shared" si="0"/>
        <v>37.02</v>
      </c>
      <c r="BD39" s="304">
        <f t="shared" si="1"/>
        <v>146.325</v>
      </c>
      <c r="BE39" s="304">
        <f t="shared" si="34"/>
        <v>0</v>
      </c>
      <c r="BF39" s="304">
        <f t="shared" si="35"/>
        <v>146.325</v>
      </c>
      <c r="BG39" s="187">
        <f t="shared" si="36"/>
        <v>120.01</v>
      </c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</row>
    <row r="40" spans="1:104" ht="15.75">
      <c r="A40" s="162">
        <v>32</v>
      </c>
      <c r="B40" s="279" t="s">
        <v>44</v>
      </c>
      <c r="C40" s="278">
        <v>3277</v>
      </c>
      <c r="D40" s="268">
        <v>14.1</v>
      </c>
      <c r="E40" s="268">
        <f t="shared" si="2"/>
        <v>3291.1</v>
      </c>
      <c r="F40" s="43">
        <f t="shared" si="3"/>
        <v>3291.1</v>
      </c>
      <c r="G40" s="287">
        <v>317.5</v>
      </c>
      <c r="H40" s="252">
        <f t="shared" si="4"/>
        <v>324.49</v>
      </c>
      <c r="I40" s="170">
        <f t="shared" si="5"/>
        <v>0.27</v>
      </c>
      <c r="J40" s="170">
        <f t="shared" si="6"/>
        <v>324.22</v>
      </c>
      <c r="K40" s="274">
        <v>121</v>
      </c>
      <c r="L40" s="201">
        <v>0.03</v>
      </c>
      <c r="M40" s="181">
        <v>382.1</v>
      </c>
      <c r="N40" s="201">
        <f t="shared" si="7"/>
        <v>3673.2</v>
      </c>
      <c r="O40" s="201">
        <f t="shared" si="8"/>
        <v>11.46</v>
      </c>
      <c r="P40" s="233">
        <f t="shared" si="9"/>
        <v>0.003482</v>
      </c>
      <c r="Q40" s="274">
        <v>62</v>
      </c>
      <c r="R40" s="274">
        <v>101.68</v>
      </c>
      <c r="S40" s="234">
        <f t="shared" si="10"/>
        <v>59</v>
      </c>
      <c r="T40" s="298">
        <v>0.217</v>
      </c>
      <c r="U40" s="182">
        <f t="shared" si="11"/>
        <v>211.13</v>
      </c>
      <c r="V40" s="183">
        <f t="shared" si="12"/>
        <v>3.58</v>
      </c>
      <c r="W40" s="309"/>
      <c r="X40" s="239" t="s">
        <v>44</v>
      </c>
      <c r="Y40" s="236">
        <v>14.34</v>
      </c>
      <c r="Z40" s="237">
        <f t="shared" si="13"/>
        <v>4649.31</v>
      </c>
      <c r="AA40" s="213">
        <f t="shared" si="14"/>
        <v>21.618</v>
      </c>
      <c r="AB40" s="213">
        <f t="shared" si="15"/>
        <v>0.018</v>
      </c>
      <c r="AC40" s="258">
        <v>21.636</v>
      </c>
      <c r="AD40" s="237">
        <v>991.2</v>
      </c>
      <c r="AE40" s="170">
        <f t="shared" si="16"/>
        <v>21427.76</v>
      </c>
      <c r="AF40" s="170">
        <f t="shared" si="17"/>
        <v>26077.07</v>
      </c>
      <c r="AG40" s="267">
        <f t="shared" si="18"/>
        <v>80.43</v>
      </c>
      <c r="AH40" s="238">
        <f t="shared" si="19"/>
        <v>80.43</v>
      </c>
      <c r="AI40" s="193">
        <v>1590.78</v>
      </c>
      <c r="AJ40" s="187">
        <f t="shared" si="20"/>
        <v>28.63</v>
      </c>
      <c r="AK40" s="187">
        <f t="shared" si="21"/>
        <v>3.87</v>
      </c>
      <c r="AL40" s="186">
        <f t="shared" si="22"/>
        <v>32.5</v>
      </c>
      <c r="AM40" s="181">
        <f t="shared" si="23"/>
        <v>120.37</v>
      </c>
      <c r="AN40" s="261">
        <v>119.097</v>
      </c>
      <c r="AO40" s="178">
        <f t="shared" si="24"/>
        <v>118.587</v>
      </c>
      <c r="AP40" s="178">
        <f t="shared" si="25"/>
        <v>0.51</v>
      </c>
      <c r="AQ40" s="222">
        <v>100</v>
      </c>
      <c r="AR40" s="222">
        <f t="shared" si="26"/>
        <v>89.59763</v>
      </c>
      <c r="AS40" s="223">
        <f t="shared" si="27"/>
        <v>10.40237</v>
      </c>
      <c r="AT40" s="224">
        <f t="shared" si="28"/>
        <v>106.708</v>
      </c>
      <c r="AU40" s="224">
        <f t="shared" si="29"/>
        <v>12.389</v>
      </c>
      <c r="AV40" s="263">
        <f t="shared" si="30"/>
        <v>0.03619</v>
      </c>
      <c r="AW40" s="209">
        <f t="shared" si="31"/>
        <v>0.03242</v>
      </c>
      <c r="AX40" s="209">
        <f t="shared" si="32"/>
        <v>0.00376</v>
      </c>
      <c r="AY40" s="239" t="s">
        <v>44</v>
      </c>
      <c r="AZ40" s="207"/>
      <c r="BA40" s="187">
        <v>991.2</v>
      </c>
      <c r="BB40" s="187">
        <f t="shared" si="33"/>
        <v>117543.43</v>
      </c>
      <c r="BC40" s="187">
        <f t="shared" si="0"/>
        <v>35.87</v>
      </c>
      <c r="BD40" s="304">
        <f t="shared" si="1"/>
        <v>140.205</v>
      </c>
      <c r="BE40" s="304">
        <f t="shared" si="34"/>
        <v>0.528</v>
      </c>
      <c r="BF40" s="304">
        <f t="shared" si="35"/>
        <v>140.733</v>
      </c>
      <c r="BG40" s="187">
        <f t="shared" si="36"/>
        <v>118.59</v>
      </c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</row>
    <row r="41" spans="1:104" ht="15.75">
      <c r="A41" s="162">
        <v>33</v>
      </c>
      <c r="B41" s="279" t="s">
        <v>45</v>
      </c>
      <c r="C41" s="278">
        <v>3237.4</v>
      </c>
      <c r="D41" s="176">
        <v>18.8</v>
      </c>
      <c r="E41" s="176">
        <f t="shared" si="2"/>
        <v>3256.2</v>
      </c>
      <c r="F41" s="43">
        <f t="shared" si="3"/>
        <v>3256.2</v>
      </c>
      <c r="G41" s="287">
        <v>496.4</v>
      </c>
      <c r="H41" s="252">
        <f t="shared" si="4"/>
        <v>507.32</v>
      </c>
      <c r="I41" s="170">
        <f t="shared" si="5"/>
        <v>0.26</v>
      </c>
      <c r="J41" s="170">
        <f t="shared" si="6"/>
        <v>507.06</v>
      </c>
      <c r="K41" s="274">
        <v>128</v>
      </c>
      <c r="L41" s="201">
        <v>0.03</v>
      </c>
      <c r="M41" s="181">
        <v>448.7</v>
      </c>
      <c r="N41" s="201">
        <f t="shared" si="7"/>
        <v>3704.9</v>
      </c>
      <c r="O41" s="201">
        <f t="shared" si="8"/>
        <v>13.46</v>
      </c>
      <c r="P41" s="233">
        <f t="shared" si="9"/>
        <v>0.004134</v>
      </c>
      <c r="Q41" s="274">
        <v>74</v>
      </c>
      <c r="R41" s="274">
        <v>116.4</v>
      </c>
      <c r="S41" s="234">
        <f t="shared" si="10"/>
        <v>54</v>
      </c>
      <c r="T41" s="298">
        <v>0.183</v>
      </c>
      <c r="U41" s="182">
        <f t="shared" si="11"/>
        <v>377.28</v>
      </c>
      <c r="V41" s="183">
        <f t="shared" si="12"/>
        <v>6.99</v>
      </c>
      <c r="W41" s="309"/>
      <c r="X41" s="239" t="s">
        <v>45</v>
      </c>
      <c r="Y41" s="236">
        <v>14.34</v>
      </c>
      <c r="Z41" s="237">
        <f t="shared" si="13"/>
        <v>7271.24</v>
      </c>
      <c r="AA41" s="213">
        <f t="shared" si="14"/>
        <v>33.83</v>
      </c>
      <c r="AB41" s="213">
        <f t="shared" si="15"/>
        <v>0.017</v>
      </c>
      <c r="AC41" s="258">
        <v>33.847</v>
      </c>
      <c r="AD41" s="237">
        <v>991.2</v>
      </c>
      <c r="AE41" s="170">
        <f t="shared" si="16"/>
        <v>33532.3</v>
      </c>
      <c r="AF41" s="170">
        <f t="shared" si="17"/>
        <v>40803.54</v>
      </c>
      <c r="AG41" s="267">
        <f t="shared" si="18"/>
        <v>80.47</v>
      </c>
      <c r="AH41" s="238">
        <f t="shared" si="19"/>
        <v>80.47</v>
      </c>
      <c r="AI41" s="193">
        <v>1590.78</v>
      </c>
      <c r="AJ41" s="187">
        <f t="shared" si="20"/>
        <v>27.04</v>
      </c>
      <c r="AK41" s="187">
        <f t="shared" si="21"/>
        <v>3.73</v>
      </c>
      <c r="AL41" s="186">
        <f t="shared" si="22"/>
        <v>30.77</v>
      </c>
      <c r="AM41" s="181">
        <f t="shared" si="23"/>
        <v>118.35</v>
      </c>
      <c r="AN41" s="261">
        <v>124.711</v>
      </c>
      <c r="AO41" s="178">
        <f t="shared" si="24"/>
        <v>123.991</v>
      </c>
      <c r="AP41" s="178">
        <f t="shared" si="25"/>
        <v>0.72</v>
      </c>
      <c r="AQ41" s="222">
        <v>100</v>
      </c>
      <c r="AR41" s="222">
        <f t="shared" si="26"/>
        <v>87.88901</v>
      </c>
      <c r="AS41" s="223">
        <f t="shared" si="27"/>
        <v>12.11099</v>
      </c>
      <c r="AT41" s="224">
        <f t="shared" si="28"/>
        <v>109.607</v>
      </c>
      <c r="AU41" s="224">
        <f t="shared" si="29"/>
        <v>15.104</v>
      </c>
      <c r="AV41" s="263">
        <f t="shared" si="30"/>
        <v>0.0383</v>
      </c>
      <c r="AW41" s="209">
        <f t="shared" si="31"/>
        <v>0.03366</v>
      </c>
      <c r="AX41" s="209">
        <f t="shared" si="32"/>
        <v>0.00464</v>
      </c>
      <c r="AY41" s="239" t="s">
        <v>45</v>
      </c>
      <c r="AZ41" s="207"/>
      <c r="BA41" s="187">
        <v>991.2</v>
      </c>
      <c r="BB41" s="187">
        <f t="shared" si="33"/>
        <v>122899.88</v>
      </c>
      <c r="BC41" s="187">
        <f t="shared" si="0"/>
        <v>37.96</v>
      </c>
      <c r="BD41" s="304">
        <f t="shared" si="1"/>
        <v>157.821</v>
      </c>
      <c r="BE41" s="304">
        <f t="shared" si="34"/>
        <v>0.737</v>
      </c>
      <c r="BF41" s="304">
        <f t="shared" si="35"/>
        <v>158.558</v>
      </c>
      <c r="BG41" s="187">
        <f t="shared" si="36"/>
        <v>123.99</v>
      </c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</row>
    <row r="42" spans="1:104" ht="15.75">
      <c r="A42" s="162">
        <v>34</v>
      </c>
      <c r="B42" s="279" t="s">
        <v>46</v>
      </c>
      <c r="C42" s="278">
        <v>3306.6</v>
      </c>
      <c r="D42" s="176">
        <v>19.3</v>
      </c>
      <c r="E42" s="176">
        <f t="shared" si="2"/>
        <v>3325.9</v>
      </c>
      <c r="F42" s="43">
        <f t="shared" si="3"/>
        <v>3325.9</v>
      </c>
      <c r="G42" s="287">
        <v>508.7</v>
      </c>
      <c r="H42" s="252">
        <f t="shared" si="4"/>
        <v>519.89</v>
      </c>
      <c r="I42" s="170">
        <f t="shared" si="5"/>
        <v>0.08</v>
      </c>
      <c r="J42" s="170">
        <f t="shared" si="6"/>
        <v>519.81</v>
      </c>
      <c r="K42" s="274">
        <v>143</v>
      </c>
      <c r="L42" s="201">
        <v>0.03</v>
      </c>
      <c r="M42" s="181">
        <v>448.7</v>
      </c>
      <c r="N42" s="201">
        <f t="shared" si="7"/>
        <v>3774.6</v>
      </c>
      <c r="O42" s="201">
        <f t="shared" si="8"/>
        <v>13.46</v>
      </c>
      <c r="P42" s="233">
        <f t="shared" si="9"/>
        <v>0.004047</v>
      </c>
      <c r="Q42" s="274">
        <v>30</v>
      </c>
      <c r="R42" s="274">
        <v>26.61</v>
      </c>
      <c r="S42" s="234">
        <f t="shared" si="10"/>
        <v>113</v>
      </c>
      <c r="T42" s="298"/>
      <c r="U42" s="182">
        <f t="shared" si="11"/>
        <v>479.82</v>
      </c>
      <c r="V42" s="183">
        <f t="shared" si="12"/>
        <v>4.25</v>
      </c>
      <c r="W42" s="309"/>
      <c r="X42" s="239" t="s">
        <v>46</v>
      </c>
      <c r="Y42" s="236">
        <v>14.34</v>
      </c>
      <c r="Z42" s="237">
        <f t="shared" si="13"/>
        <v>7454.08</v>
      </c>
      <c r="AA42" s="213">
        <f t="shared" si="14"/>
        <v>34.528</v>
      </c>
      <c r="AB42" s="213">
        <f t="shared" si="15"/>
        <v>0.005</v>
      </c>
      <c r="AC42" s="258">
        <v>34.533</v>
      </c>
      <c r="AD42" s="237">
        <v>991.2</v>
      </c>
      <c r="AE42" s="170">
        <f t="shared" si="16"/>
        <v>34224.15</v>
      </c>
      <c r="AF42" s="170">
        <f t="shared" si="17"/>
        <v>41678.23</v>
      </c>
      <c r="AG42" s="267">
        <f t="shared" si="18"/>
        <v>80.18</v>
      </c>
      <c r="AH42" s="238">
        <f t="shared" si="19"/>
        <v>80.18</v>
      </c>
      <c r="AI42" s="193">
        <v>1590.78</v>
      </c>
      <c r="AJ42" s="187">
        <f t="shared" si="20"/>
        <v>7.95</v>
      </c>
      <c r="AK42" s="187">
        <f t="shared" si="21"/>
        <v>1.15</v>
      </c>
      <c r="AL42" s="186">
        <f t="shared" si="22"/>
        <v>9.1</v>
      </c>
      <c r="AM42" s="181">
        <f t="shared" si="23"/>
        <v>113.75</v>
      </c>
      <c r="AN42" s="261">
        <v>125.519</v>
      </c>
      <c r="AO42" s="178">
        <f t="shared" si="24"/>
        <v>124.791</v>
      </c>
      <c r="AP42" s="178">
        <f t="shared" si="25"/>
        <v>0.728</v>
      </c>
      <c r="AQ42" s="222">
        <v>100</v>
      </c>
      <c r="AR42" s="222">
        <f t="shared" si="26"/>
        <v>88.11265</v>
      </c>
      <c r="AS42" s="223">
        <f t="shared" si="27"/>
        <v>11.88735</v>
      </c>
      <c r="AT42" s="224">
        <f t="shared" si="28"/>
        <v>110.598</v>
      </c>
      <c r="AU42" s="224">
        <f t="shared" si="29"/>
        <v>14.921</v>
      </c>
      <c r="AV42" s="263">
        <f t="shared" si="30"/>
        <v>0.03774</v>
      </c>
      <c r="AW42" s="209">
        <f t="shared" si="31"/>
        <v>0.03325</v>
      </c>
      <c r="AX42" s="209">
        <f t="shared" si="32"/>
        <v>0.00449</v>
      </c>
      <c r="AY42" s="239" t="s">
        <v>46</v>
      </c>
      <c r="AZ42" s="207"/>
      <c r="BA42" s="187">
        <v>991.2</v>
      </c>
      <c r="BB42" s="187">
        <f t="shared" si="33"/>
        <v>123692.84</v>
      </c>
      <c r="BC42" s="187">
        <f t="shared" si="0"/>
        <v>37.41</v>
      </c>
      <c r="BD42" s="304">
        <f t="shared" si="1"/>
        <v>159.319</v>
      </c>
      <c r="BE42" s="304">
        <f t="shared" si="34"/>
        <v>0.733</v>
      </c>
      <c r="BF42" s="304">
        <f t="shared" si="35"/>
        <v>160.052</v>
      </c>
      <c r="BG42" s="187">
        <f t="shared" si="36"/>
        <v>124.79</v>
      </c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</row>
    <row r="43" spans="1:104" ht="15.75">
      <c r="A43" s="162">
        <v>35</v>
      </c>
      <c r="B43" s="279" t="s">
        <v>47</v>
      </c>
      <c r="C43" s="278">
        <v>3301.3</v>
      </c>
      <c r="D43" s="176">
        <v>19.1</v>
      </c>
      <c r="E43" s="176">
        <f t="shared" si="2"/>
        <v>3320.4</v>
      </c>
      <c r="F43" s="43">
        <f t="shared" si="3"/>
        <v>3320.4</v>
      </c>
      <c r="G43" s="287">
        <v>433</v>
      </c>
      <c r="H43" s="252">
        <f t="shared" si="4"/>
        <v>442.53</v>
      </c>
      <c r="I43" s="170">
        <f t="shared" si="5"/>
        <v>1.08</v>
      </c>
      <c r="J43" s="170">
        <f t="shared" si="6"/>
        <v>441.45</v>
      </c>
      <c r="K43" s="274">
        <v>141</v>
      </c>
      <c r="L43" s="201">
        <v>0.03</v>
      </c>
      <c r="M43" s="181">
        <v>437</v>
      </c>
      <c r="N43" s="201">
        <f t="shared" si="7"/>
        <v>3757.4</v>
      </c>
      <c r="O43" s="201">
        <f t="shared" si="8"/>
        <v>13.11</v>
      </c>
      <c r="P43" s="233">
        <f t="shared" si="9"/>
        <v>0.003948</v>
      </c>
      <c r="Q43" s="274">
        <v>93</v>
      </c>
      <c r="R43" s="274">
        <v>93.92</v>
      </c>
      <c r="S43" s="234">
        <f t="shared" si="10"/>
        <v>48</v>
      </c>
      <c r="T43" s="298">
        <v>1</v>
      </c>
      <c r="U43" s="182">
        <f t="shared" si="11"/>
        <v>334.5</v>
      </c>
      <c r="V43" s="183">
        <f t="shared" si="12"/>
        <v>6.97</v>
      </c>
      <c r="W43" s="309"/>
      <c r="X43" s="239" t="s">
        <v>47</v>
      </c>
      <c r="Y43" s="236">
        <v>14.34</v>
      </c>
      <c r="Z43" s="237">
        <f t="shared" si="13"/>
        <v>6330.39</v>
      </c>
      <c r="AA43" s="213">
        <f t="shared" si="14"/>
        <v>29.249</v>
      </c>
      <c r="AB43" s="213">
        <f t="shared" si="15"/>
        <v>0.072</v>
      </c>
      <c r="AC43" s="258">
        <v>29.321</v>
      </c>
      <c r="AD43" s="237">
        <v>991.2</v>
      </c>
      <c r="AE43" s="170">
        <f t="shared" si="16"/>
        <v>28991.61</v>
      </c>
      <c r="AF43" s="170">
        <f t="shared" si="17"/>
        <v>35322</v>
      </c>
      <c r="AG43" s="267">
        <f t="shared" si="18"/>
        <v>80.01</v>
      </c>
      <c r="AH43" s="238">
        <f t="shared" si="19"/>
        <v>80.01</v>
      </c>
      <c r="AI43" s="193">
        <v>1590.78</v>
      </c>
      <c r="AJ43" s="187">
        <f t="shared" si="20"/>
        <v>114.54</v>
      </c>
      <c r="AK43" s="187">
        <f t="shared" si="21"/>
        <v>15.49</v>
      </c>
      <c r="AL43" s="186">
        <f t="shared" si="22"/>
        <v>130.03</v>
      </c>
      <c r="AM43" s="181">
        <f t="shared" si="23"/>
        <v>120.4</v>
      </c>
      <c r="AN43" s="261">
        <v>113.07</v>
      </c>
      <c r="AO43" s="178">
        <f t="shared" si="24"/>
        <v>112.42</v>
      </c>
      <c r="AP43" s="178">
        <f t="shared" si="25"/>
        <v>0.65</v>
      </c>
      <c r="AQ43" s="222">
        <v>100</v>
      </c>
      <c r="AR43" s="222">
        <f t="shared" si="26"/>
        <v>88.36962</v>
      </c>
      <c r="AS43" s="223">
        <f t="shared" si="27"/>
        <v>11.63038</v>
      </c>
      <c r="AT43" s="224">
        <f t="shared" si="28"/>
        <v>99.92</v>
      </c>
      <c r="AU43" s="224">
        <f t="shared" si="29"/>
        <v>13.15</v>
      </c>
      <c r="AV43" s="263">
        <f t="shared" si="30"/>
        <v>0.03405</v>
      </c>
      <c r="AW43" s="209">
        <f t="shared" si="31"/>
        <v>0.03009</v>
      </c>
      <c r="AX43" s="209">
        <f t="shared" si="32"/>
        <v>0.00396</v>
      </c>
      <c r="AY43" s="239" t="s">
        <v>47</v>
      </c>
      <c r="AZ43" s="207"/>
      <c r="BA43" s="187">
        <v>991.2</v>
      </c>
      <c r="BB43" s="187">
        <f t="shared" si="33"/>
        <v>111430.7</v>
      </c>
      <c r="BC43" s="187">
        <f t="shared" si="0"/>
        <v>33.75</v>
      </c>
      <c r="BD43" s="304">
        <f t="shared" si="1"/>
        <v>141.669</v>
      </c>
      <c r="BE43" s="304">
        <f t="shared" si="34"/>
        <v>0.722</v>
      </c>
      <c r="BF43" s="304">
        <f t="shared" si="35"/>
        <v>142.391</v>
      </c>
      <c r="BG43" s="187">
        <f t="shared" si="36"/>
        <v>112.41</v>
      </c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</row>
    <row r="44" spans="1:104" ht="15.75">
      <c r="A44" s="162">
        <v>36</v>
      </c>
      <c r="B44" s="279" t="s">
        <v>48</v>
      </c>
      <c r="C44" s="278">
        <v>2706.2</v>
      </c>
      <c r="D44" s="268"/>
      <c r="E44" s="268">
        <f t="shared" si="2"/>
        <v>2706.2</v>
      </c>
      <c r="F44" s="43">
        <f t="shared" si="3"/>
        <v>2706.2</v>
      </c>
      <c r="G44" s="287">
        <v>401.4</v>
      </c>
      <c r="H44" s="252">
        <f t="shared" si="4"/>
        <v>410.23</v>
      </c>
      <c r="I44" s="170">
        <f t="shared" si="5"/>
        <v>0</v>
      </c>
      <c r="J44" s="170">
        <f t="shared" si="6"/>
        <v>410.23</v>
      </c>
      <c r="K44" s="274">
        <v>100</v>
      </c>
      <c r="L44" s="201">
        <v>0.03</v>
      </c>
      <c r="M44" s="181">
        <v>329.5</v>
      </c>
      <c r="N44" s="201">
        <f t="shared" si="7"/>
        <v>3035.7</v>
      </c>
      <c r="O44" s="201">
        <f t="shared" si="8"/>
        <v>9.89</v>
      </c>
      <c r="P44" s="233">
        <f t="shared" si="9"/>
        <v>0.003655</v>
      </c>
      <c r="Q44" s="274">
        <v>26</v>
      </c>
      <c r="R44" s="274">
        <v>31.6</v>
      </c>
      <c r="S44" s="234">
        <f t="shared" si="10"/>
        <v>74</v>
      </c>
      <c r="T44" s="298"/>
      <c r="U44" s="182">
        <f t="shared" si="11"/>
        <v>368.74</v>
      </c>
      <c r="V44" s="183">
        <f t="shared" si="12"/>
        <v>4.98</v>
      </c>
      <c r="W44" s="309"/>
      <c r="X44" s="239" t="s">
        <v>48</v>
      </c>
      <c r="Y44" s="236">
        <v>14.34</v>
      </c>
      <c r="Z44" s="237">
        <f t="shared" si="13"/>
        <v>5882.7</v>
      </c>
      <c r="AA44" s="213">
        <f t="shared" si="14"/>
        <v>27.362</v>
      </c>
      <c r="AB44" s="213">
        <f t="shared" si="15"/>
        <v>0</v>
      </c>
      <c r="AC44" s="258">
        <v>27.362</v>
      </c>
      <c r="AD44" s="237">
        <v>991.2</v>
      </c>
      <c r="AE44" s="170">
        <f t="shared" si="16"/>
        <v>27121.21</v>
      </c>
      <c r="AF44" s="170">
        <f t="shared" si="17"/>
        <v>33003.91</v>
      </c>
      <c r="AG44" s="267">
        <f t="shared" si="18"/>
        <v>80.45</v>
      </c>
      <c r="AH44" s="238">
        <f t="shared" si="19"/>
        <v>80.45</v>
      </c>
      <c r="AI44" s="193">
        <v>1590.78</v>
      </c>
      <c r="AJ44" s="187">
        <f t="shared" si="20"/>
        <v>0</v>
      </c>
      <c r="AK44" s="187">
        <f t="shared" si="21"/>
        <v>0</v>
      </c>
      <c r="AL44" s="186">
        <f t="shared" si="22"/>
        <v>0</v>
      </c>
      <c r="AM44" s="181" t="e">
        <f t="shared" si="23"/>
        <v>#DIV/0!</v>
      </c>
      <c r="AN44" s="261">
        <v>94.186</v>
      </c>
      <c r="AO44" s="178">
        <f t="shared" si="24"/>
        <v>94.186</v>
      </c>
      <c r="AP44" s="178">
        <f t="shared" si="25"/>
        <v>0</v>
      </c>
      <c r="AQ44" s="222">
        <v>100</v>
      </c>
      <c r="AR44" s="222">
        <f t="shared" si="26"/>
        <v>89.14583</v>
      </c>
      <c r="AS44" s="223">
        <f t="shared" si="27"/>
        <v>10.85417</v>
      </c>
      <c r="AT44" s="224">
        <f t="shared" si="28"/>
        <v>83.963</v>
      </c>
      <c r="AU44" s="224">
        <f t="shared" si="29"/>
        <v>10.223</v>
      </c>
      <c r="AV44" s="263">
        <f t="shared" si="30"/>
        <v>0.0348</v>
      </c>
      <c r="AW44" s="209">
        <f t="shared" si="31"/>
        <v>0.03103</v>
      </c>
      <c r="AX44" s="209">
        <f t="shared" si="32"/>
        <v>0.00378</v>
      </c>
      <c r="AY44" s="239" t="s">
        <v>48</v>
      </c>
      <c r="AZ44" s="207"/>
      <c r="BA44" s="187">
        <v>991.2</v>
      </c>
      <c r="BB44" s="187">
        <f t="shared" si="33"/>
        <v>93357.16</v>
      </c>
      <c r="BC44" s="187">
        <f t="shared" si="0"/>
        <v>34.5</v>
      </c>
      <c r="BD44" s="304">
        <f t="shared" si="1"/>
        <v>121.548</v>
      </c>
      <c r="BE44" s="304">
        <f t="shared" si="34"/>
        <v>0</v>
      </c>
      <c r="BF44" s="304">
        <f t="shared" si="35"/>
        <v>121.548</v>
      </c>
      <c r="BG44" s="187">
        <f t="shared" si="36"/>
        <v>94.18</v>
      </c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</row>
    <row r="45" spans="1:104" ht="15.75">
      <c r="A45" s="162">
        <v>37</v>
      </c>
      <c r="B45" s="279" t="s">
        <v>49</v>
      </c>
      <c r="C45" s="278">
        <v>2771.6</v>
      </c>
      <c r="D45" s="176"/>
      <c r="E45" s="176">
        <f t="shared" si="2"/>
        <v>2771.6</v>
      </c>
      <c r="F45" s="43">
        <f t="shared" si="3"/>
        <v>2771.6</v>
      </c>
      <c r="G45" s="287">
        <v>245.9</v>
      </c>
      <c r="H45" s="252">
        <f t="shared" si="4"/>
        <v>251.31</v>
      </c>
      <c r="I45" s="170">
        <f t="shared" si="5"/>
        <v>0</v>
      </c>
      <c r="J45" s="170">
        <f t="shared" si="6"/>
        <v>251.31</v>
      </c>
      <c r="K45" s="274">
        <v>115</v>
      </c>
      <c r="L45" s="201">
        <v>0.03</v>
      </c>
      <c r="M45" s="181">
        <v>325.3</v>
      </c>
      <c r="N45" s="201">
        <f t="shared" si="7"/>
        <v>3096.9</v>
      </c>
      <c r="O45" s="201">
        <f t="shared" si="8"/>
        <v>9.76</v>
      </c>
      <c r="P45" s="233">
        <f t="shared" si="9"/>
        <v>0.003521</v>
      </c>
      <c r="Q45" s="274">
        <v>72</v>
      </c>
      <c r="R45" s="274">
        <v>63.43</v>
      </c>
      <c r="S45" s="234">
        <f t="shared" si="10"/>
        <v>43</v>
      </c>
      <c r="T45" s="298"/>
      <c r="U45" s="182">
        <f t="shared" si="11"/>
        <v>178.12</v>
      </c>
      <c r="V45" s="183">
        <f t="shared" si="12"/>
        <v>4.14</v>
      </c>
      <c r="W45" s="309"/>
      <c r="X45" s="239" t="s">
        <v>49</v>
      </c>
      <c r="Y45" s="236">
        <v>14.34</v>
      </c>
      <c r="Z45" s="237">
        <f t="shared" si="13"/>
        <v>3603.79</v>
      </c>
      <c r="AA45" s="213">
        <f t="shared" si="14"/>
        <v>16.939</v>
      </c>
      <c r="AB45" s="213">
        <v>0</v>
      </c>
      <c r="AC45" s="258">
        <v>16.939</v>
      </c>
      <c r="AD45" s="237">
        <v>991.2</v>
      </c>
      <c r="AE45" s="170">
        <f t="shared" si="16"/>
        <v>16789.94</v>
      </c>
      <c r="AF45" s="170">
        <f t="shared" si="17"/>
        <v>20393.73</v>
      </c>
      <c r="AG45" s="267">
        <f t="shared" si="18"/>
        <v>81.15</v>
      </c>
      <c r="AH45" s="238">
        <f t="shared" si="19"/>
        <v>81.15</v>
      </c>
      <c r="AI45" s="193">
        <v>1590.78</v>
      </c>
      <c r="AJ45" s="187">
        <f t="shared" si="20"/>
        <v>0</v>
      </c>
      <c r="AK45" s="187">
        <f t="shared" si="21"/>
        <v>0</v>
      </c>
      <c r="AL45" s="186">
        <f t="shared" si="22"/>
        <v>0</v>
      </c>
      <c r="AM45" s="181" t="e">
        <f t="shared" si="23"/>
        <v>#DIV/0!</v>
      </c>
      <c r="AN45" s="261">
        <v>92.517</v>
      </c>
      <c r="AO45" s="178">
        <f t="shared" si="24"/>
        <v>92.517</v>
      </c>
      <c r="AP45" s="178">
        <f t="shared" si="25"/>
        <v>0</v>
      </c>
      <c r="AQ45" s="222">
        <v>100</v>
      </c>
      <c r="AR45" s="222">
        <f t="shared" si="26"/>
        <v>89.49595</v>
      </c>
      <c r="AS45" s="223">
        <f t="shared" si="27"/>
        <v>10.50405</v>
      </c>
      <c r="AT45" s="224">
        <f t="shared" si="28"/>
        <v>82.799</v>
      </c>
      <c r="AU45" s="224">
        <f t="shared" si="29"/>
        <v>9.718</v>
      </c>
      <c r="AV45" s="263">
        <f t="shared" si="30"/>
        <v>0.03338</v>
      </c>
      <c r="AW45" s="209">
        <f t="shared" si="31"/>
        <v>0.02987</v>
      </c>
      <c r="AX45" s="209">
        <f t="shared" si="32"/>
        <v>0.00351</v>
      </c>
      <c r="AY45" s="239" t="s">
        <v>49</v>
      </c>
      <c r="AZ45" s="207"/>
      <c r="BA45" s="187">
        <v>991.2</v>
      </c>
      <c r="BB45" s="187">
        <f t="shared" si="33"/>
        <v>91702.85</v>
      </c>
      <c r="BC45" s="187">
        <f t="shared" si="0"/>
        <v>33.09</v>
      </c>
      <c r="BD45" s="304">
        <f t="shared" si="1"/>
        <v>109.456</v>
      </c>
      <c r="BE45" s="304">
        <f t="shared" si="34"/>
        <v>0</v>
      </c>
      <c r="BF45" s="304">
        <f t="shared" si="35"/>
        <v>109.456</v>
      </c>
      <c r="BG45" s="187">
        <f t="shared" si="36"/>
        <v>92.52</v>
      </c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</row>
    <row r="46" spans="1:104" ht="15.75">
      <c r="A46" s="162">
        <v>38</v>
      </c>
      <c r="B46" s="280" t="s">
        <v>50</v>
      </c>
      <c r="C46" s="278">
        <v>3043.9</v>
      </c>
      <c r="D46" s="176">
        <v>144.3</v>
      </c>
      <c r="E46" s="176">
        <f t="shared" si="2"/>
        <v>3188.2</v>
      </c>
      <c r="F46" s="43">
        <f t="shared" si="3"/>
        <v>3188.2</v>
      </c>
      <c r="G46" s="287">
        <v>296.8</v>
      </c>
      <c r="H46" s="252">
        <f t="shared" si="4"/>
        <v>303.33</v>
      </c>
      <c r="I46" s="170">
        <f t="shared" si="5"/>
        <v>1.64</v>
      </c>
      <c r="J46" s="170">
        <f t="shared" si="6"/>
        <v>301.7</v>
      </c>
      <c r="K46" s="274">
        <v>143</v>
      </c>
      <c r="L46" s="201">
        <v>0.03</v>
      </c>
      <c r="M46" s="181">
        <v>244.4</v>
      </c>
      <c r="N46" s="201">
        <f t="shared" si="7"/>
        <v>3432.6</v>
      </c>
      <c r="O46" s="201">
        <v>0</v>
      </c>
      <c r="P46" s="233">
        <f t="shared" si="9"/>
        <v>0</v>
      </c>
      <c r="Q46" s="274">
        <v>37</v>
      </c>
      <c r="R46" s="274">
        <v>34.9</v>
      </c>
      <c r="S46" s="234">
        <f t="shared" si="10"/>
        <v>106</v>
      </c>
      <c r="T46" s="298">
        <v>1.635</v>
      </c>
      <c r="U46" s="182">
        <f t="shared" si="11"/>
        <v>266.8</v>
      </c>
      <c r="V46" s="183">
        <f t="shared" si="12"/>
        <v>2.52</v>
      </c>
      <c r="W46" s="309"/>
      <c r="X46" s="240" t="s">
        <v>50</v>
      </c>
      <c r="Y46" s="236">
        <v>14.34</v>
      </c>
      <c r="Z46" s="237">
        <f t="shared" si="13"/>
        <v>4326.38</v>
      </c>
      <c r="AA46" s="213">
        <f t="shared" si="14"/>
        <v>21.583</v>
      </c>
      <c r="AB46" s="213">
        <f t="shared" si="15"/>
        <v>0.117</v>
      </c>
      <c r="AC46" s="258">
        <v>21.7</v>
      </c>
      <c r="AD46" s="237">
        <v>991.2</v>
      </c>
      <c r="AE46" s="170">
        <f t="shared" si="16"/>
        <v>21393.07</v>
      </c>
      <c r="AF46" s="170">
        <f t="shared" si="17"/>
        <v>25719.45</v>
      </c>
      <c r="AG46" s="267">
        <f t="shared" si="18"/>
        <v>85.25</v>
      </c>
      <c r="AH46" s="238">
        <f t="shared" si="19"/>
        <v>85.25</v>
      </c>
      <c r="AI46" s="193">
        <v>1590.78</v>
      </c>
      <c r="AJ46" s="187">
        <f t="shared" si="20"/>
        <v>186.12</v>
      </c>
      <c r="AK46" s="187">
        <f t="shared" si="21"/>
        <v>23.52</v>
      </c>
      <c r="AL46" s="186">
        <f t="shared" si="22"/>
        <v>209.64</v>
      </c>
      <c r="AM46" s="181">
        <f t="shared" si="23"/>
        <v>127.83</v>
      </c>
      <c r="AN46" s="261">
        <v>114.444</v>
      </c>
      <c r="AO46" s="178">
        <f t="shared" si="24"/>
        <v>109.264</v>
      </c>
      <c r="AP46" s="178">
        <f t="shared" si="25"/>
        <v>5.18</v>
      </c>
      <c r="AQ46" s="222">
        <v>100</v>
      </c>
      <c r="AR46" s="222">
        <f t="shared" si="26"/>
        <v>92.88003</v>
      </c>
      <c r="AS46" s="223">
        <f t="shared" si="27"/>
        <v>7.11997</v>
      </c>
      <c r="AT46" s="224">
        <f t="shared" si="28"/>
        <v>106.296</v>
      </c>
      <c r="AU46" s="224">
        <f t="shared" si="29"/>
        <v>8.148</v>
      </c>
      <c r="AV46" s="263">
        <f t="shared" si="30"/>
        <v>0.0359</v>
      </c>
      <c r="AW46" s="209">
        <f t="shared" si="31"/>
        <v>0.03334</v>
      </c>
      <c r="AX46" s="209">
        <f t="shared" si="32"/>
        <v>0.00256</v>
      </c>
      <c r="AY46" s="240" t="s">
        <v>50</v>
      </c>
      <c r="AZ46" s="207"/>
      <c r="BA46" s="187">
        <v>991.2</v>
      </c>
      <c r="BB46" s="187">
        <f t="shared" si="33"/>
        <v>108302.48</v>
      </c>
      <c r="BC46" s="187">
        <f t="shared" si="0"/>
        <v>35.58</v>
      </c>
      <c r="BD46" s="304">
        <f t="shared" si="1"/>
        <v>130.847</v>
      </c>
      <c r="BE46" s="304">
        <f t="shared" si="34"/>
        <v>5.297</v>
      </c>
      <c r="BF46" s="304">
        <f t="shared" si="35"/>
        <v>136.144</v>
      </c>
      <c r="BG46" s="187">
        <f t="shared" si="36"/>
        <v>109.28</v>
      </c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</row>
    <row r="47" spans="1:104" ht="15.75">
      <c r="A47" s="172">
        <v>39</v>
      </c>
      <c r="B47" s="280" t="s">
        <v>51</v>
      </c>
      <c r="C47" s="278">
        <v>3038.7</v>
      </c>
      <c r="D47" s="268">
        <v>142.9</v>
      </c>
      <c r="E47" s="268">
        <f t="shared" si="2"/>
        <v>3181.6</v>
      </c>
      <c r="F47" s="43">
        <f t="shared" si="3"/>
        <v>3181.6</v>
      </c>
      <c r="G47" s="287">
        <v>328.5</v>
      </c>
      <c r="H47" s="252">
        <f t="shared" si="4"/>
        <v>335.73</v>
      </c>
      <c r="I47" s="170">
        <f t="shared" si="5"/>
        <v>0.53</v>
      </c>
      <c r="J47" s="170">
        <f t="shared" si="6"/>
        <v>335.21</v>
      </c>
      <c r="K47" s="274">
        <v>123</v>
      </c>
      <c r="L47" s="201">
        <v>0.03</v>
      </c>
      <c r="M47" s="181">
        <v>232.5</v>
      </c>
      <c r="N47" s="201">
        <f t="shared" si="7"/>
        <v>3414.1</v>
      </c>
      <c r="O47" s="201">
        <f t="shared" si="8"/>
        <v>6.98</v>
      </c>
      <c r="P47" s="233">
        <f t="shared" si="9"/>
        <v>0.002194</v>
      </c>
      <c r="Q47" s="274">
        <v>42</v>
      </c>
      <c r="R47" s="274">
        <v>54.86</v>
      </c>
      <c r="S47" s="234">
        <f t="shared" si="10"/>
        <v>81</v>
      </c>
      <c r="T47" s="298">
        <v>0.214</v>
      </c>
      <c r="U47" s="182">
        <f t="shared" si="11"/>
        <v>273.68</v>
      </c>
      <c r="V47" s="183">
        <f t="shared" si="12"/>
        <v>3.38</v>
      </c>
      <c r="W47" s="309"/>
      <c r="X47" s="240" t="s">
        <v>51</v>
      </c>
      <c r="Y47" s="236">
        <v>14.34</v>
      </c>
      <c r="Z47" s="237">
        <f t="shared" si="13"/>
        <v>4806.91</v>
      </c>
      <c r="AA47" s="213">
        <f t="shared" si="14"/>
        <v>21.969</v>
      </c>
      <c r="AB47" s="213">
        <f t="shared" si="15"/>
        <v>0.035</v>
      </c>
      <c r="AC47" s="258">
        <v>22.003</v>
      </c>
      <c r="AD47" s="237">
        <v>991.2</v>
      </c>
      <c r="AE47" s="170">
        <f t="shared" si="16"/>
        <v>21775.67</v>
      </c>
      <c r="AF47" s="170">
        <f t="shared" si="17"/>
        <v>26582.58</v>
      </c>
      <c r="AG47" s="267">
        <f t="shared" si="18"/>
        <v>79.3</v>
      </c>
      <c r="AH47" s="238">
        <f t="shared" si="19"/>
        <v>79.3</v>
      </c>
      <c r="AI47" s="193">
        <v>1590.78</v>
      </c>
      <c r="AJ47" s="187">
        <f t="shared" si="20"/>
        <v>55.68</v>
      </c>
      <c r="AK47" s="187">
        <f t="shared" si="21"/>
        <v>7.6</v>
      </c>
      <c r="AL47" s="186">
        <f t="shared" si="22"/>
        <v>63.28</v>
      </c>
      <c r="AM47" s="181">
        <f t="shared" si="23"/>
        <v>119.4</v>
      </c>
      <c r="AN47" s="261">
        <v>127.752</v>
      </c>
      <c r="AO47" s="178">
        <f t="shared" si="24"/>
        <v>122.015</v>
      </c>
      <c r="AP47" s="178">
        <f t="shared" si="25"/>
        <v>5.737</v>
      </c>
      <c r="AQ47" s="222">
        <v>100</v>
      </c>
      <c r="AR47" s="222">
        <f t="shared" si="26"/>
        <v>93.19001</v>
      </c>
      <c r="AS47" s="223">
        <f t="shared" si="27"/>
        <v>6.80999</v>
      </c>
      <c r="AT47" s="224">
        <f t="shared" si="28"/>
        <v>119.052</v>
      </c>
      <c r="AU47" s="224">
        <f t="shared" si="29"/>
        <v>8.7</v>
      </c>
      <c r="AV47" s="263">
        <f t="shared" si="30"/>
        <v>0.04015</v>
      </c>
      <c r="AW47" s="209">
        <f t="shared" si="31"/>
        <v>0.03742</v>
      </c>
      <c r="AX47" s="209">
        <f t="shared" si="32"/>
        <v>0.00273</v>
      </c>
      <c r="AY47" s="240" t="s">
        <v>51</v>
      </c>
      <c r="AZ47" s="207"/>
      <c r="BA47" s="187">
        <v>991.2</v>
      </c>
      <c r="BB47" s="187">
        <f t="shared" si="33"/>
        <v>120941.27</v>
      </c>
      <c r="BC47" s="187">
        <f t="shared" si="0"/>
        <v>39.8</v>
      </c>
      <c r="BD47" s="304">
        <f t="shared" si="1"/>
        <v>143.984</v>
      </c>
      <c r="BE47" s="304">
        <f t="shared" si="34"/>
        <v>5.772</v>
      </c>
      <c r="BF47" s="304">
        <f t="shared" si="35"/>
        <v>149.756</v>
      </c>
      <c r="BG47" s="187">
        <f t="shared" si="36"/>
        <v>122</v>
      </c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</row>
    <row r="48" spans="1:104" ht="15.75">
      <c r="A48" s="172">
        <v>40</v>
      </c>
      <c r="B48" s="279" t="s">
        <v>52</v>
      </c>
      <c r="C48" s="278">
        <v>2527.8</v>
      </c>
      <c r="D48" s="176">
        <v>232.5</v>
      </c>
      <c r="E48" s="176">
        <f t="shared" si="2"/>
        <v>2760.3</v>
      </c>
      <c r="F48" s="43">
        <f t="shared" si="3"/>
        <v>2760.3</v>
      </c>
      <c r="G48" s="287">
        <v>327.54</v>
      </c>
      <c r="H48" s="252">
        <f t="shared" si="4"/>
        <v>334.75</v>
      </c>
      <c r="I48" s="170">
        <f t="shared" si="5"/>
        <v>0.68</v>
      </c>
      <c r="J48" s="170">
        <f t="shared" si="6"/>
        <v>334.07</v>
      </c>
      <c r="K48" s="274">
        <v>113</v>
      </c>
      <c r="L48" s="201">
        <v>0.03</v>
      </c>
      <c r="M48" s="181">
        <v>197.5</v>
      </c>
      <c r="N48" s="201">
        <f t="shared" si="7"/>
        <v>2957.8</v>
      </c>
      <c r="O48" s="201">
        <f t="shared" si="8"/>
        <v>5.93</v>
      </c>
      <c r="P48" s="233">
        <f t="shared" si="9"/>
        <v>0.002148</v>
      </c>
      <c r="Q48" s="274">
        <v>30</v>
      </c>
      <c r="R48" s="274">
        <v>22.58</v>
      </c>
      <c r="S48" s="234">
        <f t="shared" si="10"/>
        <v>83</v>
      </c>
      <c r="T48" s="299">
        <v>0.183</v>
      </c>
      <c r="U48" s="182">
        <f t="shared" si="11"/>
        <v>306.06</v>
      </c>
      <c r="V48" s="183">
        <f t="shared" si="12"/>
        <v>3.69</v>
      </c>
      <c r="W48" s="309"/>
      <c r="X48" s="239" t="s">
        <v>52</v>
      </c>
      <c r="Y48" s="236">
        <v>14.34</v>
      </c>
      <c r="Z48" s="237">
        <f t="shared" si="13"/>
        <v>4790.56</v>
      </c>
      <c r="AA48" s="213">
        <f t="shared" si="14"/>
        <v>21.526</v>
      </c>
      <c r="AB48" s="213">
        <f t="shared" si="15"/>
        <v>0.044</v>
      </c>
      <c r="AC48" s="258">
        <v>21.57</v>
      </c>
      <c r="AD48" s="237">
        <v>991.2</v>
      </c>
      <c r="AE48" s="170">
        <f t="shared" si="16"/>
        <v>21336.57</v>
      </c>
      <c r="AF48" s="170">
        <f t="shared" si="17"/>
        <v>26127.13</v>
      </c>
      <c r="AG48" s="267">
        <f t="shared" si="18"/>
        <v>78.21</v>
      </c>
      <c r="AH48" s="238">
        <f t="shared" si="19"/>
        <v>78.21</v>
      </c>
      <c r="AI48" s="193">
        <v>1590.78</v>
      </c>
      <c r="AJ48" s="187">
        <f t="shared" si="20"/>
        <v>69.99</v>
      </c>
      <c r="AK48" s="187">
        <f t="shared" si="21"/>
        <v>9.75</v>
      </c>
      <c r="AL48" s="186">
        <f t="shared" si="22"/>
        <v>79.74</v>
      </c>
      <c r="AM48" s="181">
        <f t="shared" si="23"/>
        <v>117.26</v>
      </c>
      <c r="AN48" s="261">
        <v>140.157</v>
      </c>
      <c r="AO48" s="178">
        <f t="shared" si="24"/>
        <v>128.351</v>
      </c>
      <c r="AP48" s="178">
        <f t="shared" si="25"/>
        <v>11.806</v>
      </c>
      <c r="AQ48" s="222">
        <v>100</v>
      </c>
      <c r="AR48" s="222">
        <f t="shared" si="26"/>
        <v>93.32274</v>
      </c>
      <c r="AS48" s="223">
        <f t="shared" si="27"/>
        <v>6.67726</v>
      </c>
      <c r="AT48" s="224">
        <f t="shared" si="28"/>
        <v>130.798</v>
      </c>
      <c r="AU48" s="224">
        <f t="shared" si="29"/>
        <v>9.359</v>
      </c>
      <c r="AV48" s="263">
        <f t="shared" si="30"/>
        <v>0.05078</v>
      </c>
      <c r="AW48" s="209">
        <f t="shared" si="31"/>
        <v>0.04739</v>
      </c>
      <c r="AX48" s="209">
        <f t="shared" si="32"/>
        <v>0.00339</v>
      </c>
      <c r="AY48" s="239" t="s">
        <v>52</v>
      </c>
      <c r="AZ48" s="207"/>
      <c r="BA48" s="187">
        <v>991.2</v>
      </c>
      <c r="BB48" s="187">
        <f t="shared" si="33"/>
        <v>127221.51</v>
      </c>
      <c r="BC48" s="187">
        <f t="shared" si="0"/>
        <v>50.33</v>
      </c>
      <c r="BD48" s="304">
        <f t="shared" si="1"/>
        <v>149.877</v>
      </c>
      <c r="BE48" s="304">
        <f t="shared" si="34"/>
        <v>11.85</v>
      </c>
      <c r="BF48" s="304">
        <f t="shared" si="35"/>
        <v>161.727</v>
      </c>
      <c r="BG48" s="187">
        <f t="shared" si="36"/>
        <v>128.36</v>
      </c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</row>
    <row r="49" spans="1:104" ht="15.75">
      <c r="A49" s="162">
        <v>41</v>
      </c>
      <c r="B49" s="279" t="s">
        <v>53</v>
      </c>
      <c r="C49" s="278">
        <v>3398.6</v>
      </c>
      <c r="D49" s="176">
        <v>57.5</v>
      </c>
      <c r="E49" s="176">
        <f t="shared" si="2"/>
        <v>3456.1</v>
      </c>
      <c r="F49" s="43">
        <f t="shared" si="3"/>
        <v>3456.1</v>
      </c>
      <c r="G49" s="287">
        <v>363.69</v>
      </c>
      <c r="H49" s="252">
        <f t="shared" si="4"/>
        <v>371.69</v>
      </c>
      <c r="I49" s="170">
        <f t="shared" si="5"/>
        <v>0.15</v>
      </c>
      <c r="J49" s="170">
        <f t="shared" si="6"/>
        <v>371.54</v>
      </c>
      <c r="K49" s="274">
        <v>139</v>
      </c>
      <c r="L49" s="201">
        <v>0.03</v>
      </c>
      <c r="M49" s="181">
        <v>309.4</v>
      </c>
      <c r="N49" s="201">
        <f t="shared" si="7"/>
        <v>3765.5</v>
      </c>
      <c r="O49" s="201">
        <f t="shared" si="8"/>
        <v>9.28</v>
      </c>
      <c r="P49" s="233">
        <f t="shared" si="9"/>
        <v>0.002685</v>
      </c>
      <c r="Q49" s="274">
        <v>57</v>
      </c>
      <c r="R49" s="274">
        <v>82.6</v>
      </c>
      <c r="S49" s="234">
        <f t="shared" si="10"/>
        <v>82</v>
      </c>
      <c r="T49" s="298"/>
      <c r="U49" s="182">
        <f t="shared" si="11"/>
        <v>279.81</v>
      </c>
      <c r="V49" s="183">
        <f t="shared" si="12"/>
        <v>3.41</v>
      </c>
      <c r="W49" s="309"/>
      <c r="X49" s="239" t="s">
        <v>53</v>
      </c>
      <c r="Y49" s="236">
        <v>14.34</v>
      </c>
      <c r="Z49" s="237">
        <f t="shared" si="13"/>
        <v>5327.88</v>
      </c>
      <c r="AA49" s="213">
        <f t="shared" si="14"/>
        <v>23.809</v>
      </c>
      <c r="AB49" s="213">
        <f t="shared" si="15"/>
        <v>0.01</v>
      </c>
      <c r="AC49" s="258">
        <v>23.819</v>
      </c>
      <c r="AD49" s="237">
        <v>991.2</v>
      </c>
      <c r="AE49" s="170">
        <f t="shared" si="16"/>
        <v>23599.48</v>
      </c>
      <c r="AF49" s="170">
        <f t="shared" si="17"/>
        <v>28927.36</v>
      </c>
      <c r="AG49" s="267">
        <f t="shared" si="18"/>
        <v>77.86</v>
      </c>
      <c r="AH49" s="238">
        <f t="shared" si="19"/>
        <v>77.86</v>
      </c>
      <c r="AI49" s="193">
        <v>1590.78</v>
      </c>
      <c r="AJ49" s="187">
        <f t="shared" si="20"/>
        <v>15.91</v>
      </c>
      <c r="AK49" s="187">
        <f t="shared" si="21"/>
        <v>2.15</v>
      </c>
      <c r="AL49" s="186">
        <f t="shared" si="22"/>
        <v>18.06</v>
      </c>
      <c r="AM49" s="181">
        <f t="shared" si="23"/>
        <v>120.4</v>
      </c>
      <c r="AN49" s="261">
        <v>121.658</v>
      </c>
      <c r="AO49" s="178">
        <f t="shared" si="24"/>
        <v>119.634</v>
      </c>
      <c r="AP49" s="178">
        <f t="shared" si="25"/>
        <v>2.024</v>
      </c>
      <c r="AQ49" s="222">
        <v>100</v>
      </c>
      <c r="AR49" s="222">
        <f t="shared" si="26"/>
        <v>91.7833</v>
      </c>
      <c r="AS49" s="223">
        <f t="shared" si="27"/>
        <v>8.2167</v>
      </c>
      <c r="AT49" s="224">
        <f t="shared" si="28"/>
        <v>111.662</v>
      </c>
      <c r="AU49" s="224">
        <f t="shared" si="29"/>
        <v>9.996</v>
      </c>
      <c r="AV49" s="263">
        <f t="shared" si="30"/>
        <v>0.0352</v>
      </c>
      <c r="AW49" s="209">
        <f t="shared" si="31"/>
        <v>0.03231</v>
      </c>
      <c r="AX49" s="209">
        <f t="shared" si="32"/>
        <v>0.00289</v>
      </c>
      <c r="AY49" s="239" t="s">
        <v>53</v>
      </c>
      <c r="AZ49" s="207"/>
      <c r="BA49" s="187">
        <v>991.2</v>
      </c>
      <c r="BB49" s="187">
        <f t="shared" si="33"/>
        <v>118581.22</v>
      </c>
      <c r="BC49" s="187">
        <f t="shared" si="0"/>
        <v>34.89</v>
      </c>
      <c r="BD49" s="304">
        <f t="shared" si="1"/>
        <v>143.443</v>
      </c>
      <c r="BE49" s="304">
        <f t="shared" si="34"/>
        <v>2.034</v>
      </c>
      <c r="BF49" s="304">
        <f t="shared" si="35"/>
        <v>145.477</v>
      </c>
      <c r="BG49" s="187">
        <f t="shared" si="36"/>
        <v>119.63</v>
      </c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</row>
    <row r="50" spans="1:104" ht="15.75">
      <c r="A50" s="162">
        <v>42</v>
      </c>
      <c r="B50" s="171" t="s">
        <v>54</v>
      </c>
      <c r="C50" s="278">
        <v>3898.9</v>
      </c>
      <c r="D50" s="176"/>
      <c r="E50" s="176">
        <f t="shared" si="2"/>
        <v>3898.9</v>
      </c>
      <c r="F50" s="43">
        <f t="shared" si="3"/>
        <v>3898.9</v>
      </c>
      <c r="G50" s="287">
        <v>287.9</v>
      </c>
      <c r="H50" s="252">
        <f t="shared" si="4"/>
        <v>294.23</v>
      </c>
      <c r="I50" s="170">
        <f t="shared" si="5"/>
        <v>0</v>
      </c>
      <c r="J50" s="170">
        <f t="shared" si="6"/>
        <v>294.23</v>
      </c>
      <c r="K50" s="274">
        <v>127</v>
      </c>
      <c r="L50" s="201">
        <v>0.03</v>
      </c>
      <c r="M50" s="181">
        <v>689.1</v>
      </c>
      <c r="N50" s="201">
        <f t="shared" si="7"/>
        <v>4588</v>
      </c>
      <c r="O50" s="201">
        <v>0</v>
      </c>
      <c r="P50" s="233">
        <f t="shared" si="9"/>
        <v>0</v>
      </c>
      <c r="Q50" s="274">
        <v>64</v>
      </c>
      <c r="R50" s="274">
        <v>117.89</v>
      </c>
      <c r="S50" s="234">
        <f t="shared" si="10"/>
        <v>63</v>
      </c>
      <c r="T50" s="298"/>
      <c r="U50" s="182">
        <f t="shared" si="11"/>
        <v>176.34</v>
      </c>
      <c r="V50" s="183">
        <f t="shared" si="12"/>
        <v>2.8</v>
      </c>
      <c r="W50" s="309"/>
      <c r="X50" s="239" t="s">
        <v>54</v>
      </c>
      <c r="Y50" s="236">
        <v>14.34</v>
      </c>
      <c r="Z50" s="237">
        <f t="shared" si="13"/>
        <v>4219.26</v>
      </c>
      <c r="AA50" s="213">
        <f t="shared" si="14"/>
        <v>21.171</v>
      </c>
      <c r="AB50" s="213">
        <f t="shared" si="15"/>
        <v>0</v>
      </c>
      <c r="AC50" s="258">
        <v>21.171</v>
      </c>
      <c r="AD50" s="237">
        <v>991.2</v>
      </c>
      <c r="AE50" s="170">
        <f t="shared" si="16"/>
        <v>20984.7</v>
      </c>
      <c r="AF50" s="170">
        <f t="shared" si="17"/>
        <v>25203.96</v>
      </c>
      <c r="AG50" s="267">
        <f t="shared" si="18"/>
        <v>85.66</v>
      </c>
      <c r="AH50" s="238">
        <f t="shared" si="19"/>
        <v>85.66</v>
      </c>
      <c r="AI50" s="193">
        <v>1590.78</v>
      </c>
      <c r="AJ50" s="187">
        <f t="shared" si="20"/>
        <v>0</v>
      </c>
      <c r="AK50" s="187">
        <f t="shared" si="21"/>
        <v>0</v>
      </c>
      <c r="AL50" s="186">
        <f t="shared" si="22"/>
        <v>0</v>
      </c>
      <c r="AM50" s="181" t="e">
        <f t="shared" si="23"/>
        <v>#DIV/0!</v>
      </c>
      <c r="AN50" s="261">
        <v>128.839</v>
      </c>
      <c r="AO50" s="178">
        <f t="shared" si="24"/>
        <v>128.839</v>
      </c>
      <c r="AP50" s="178">
        <f t="shared" si="25"/>
        <v>0</v>
      </c>
      <c r="AQ50" s="222">
        <v>100</v>
      </c>
      <c r="AR50" s="222">
        <f t="shared" si="26"/>
        <v>84.98038</v>
      </c>
      <c r="AS50" s="223">
        <f t="shared" si="27"/>
        <v>15.01962</v>
      </c>
      <c r="AT50" s="224">
        <f t="shared" si="28"/>
        <v>109.488</v>
      </c>
      <c r="AU50" s="224">
        <f t="shared" si="29"/>
        <v>19.351</v>
      </c>
      <c r="AV50" s="263">
        <f t="shared" si="30"/>
        <v>0.03304</v>
      </c>
      <c r="AW50" s="209">
        <f t="shared" si="31"/>
        <v>0.02808</v>
      </c>
      <c r="AX50" s="209">
        <f t="shared" si="32"/>
        <v>0.00496</v>
      </c>
      <c r="AY50" s="239" t="s">
        <v>54</v>
      </c>
      <c r="AZ50" s="207"/>
      <c r="BA50" s="187">
        <v>991.2</v>
      </c>
      <c r="BB50" s="187">
        <f t="shared" si="33"/>
        <v>127705.22</v>
      </c>
      <c r="BC50" s="187">
        <f t="shared" si="0"/>
        <v>32.75</v>
      </c>
      <c r="BD50" s="304">
        <f t="shared" si="1"/>
        <v>150.01</v>
      </c>
      <c r="BE50" s="304">
        <f t="shared" si="34"/>
        <v>0</v>
      </c>
      <c r="BF50" s="304">
        <f t="shared" si="35"/>
        <v>150.01</v>
      </c>
      <c r="BG50" s="187">
        <f t="shared" si="36"/>
        <v>128.82</v>
      </c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</row>
    <row r="51" spans="1:104" ht="15.75">
      <c r="A51" s="162">
        <v>43</v>
      </c>
      <c r="B51" s="171" t="s">
        <v>55</v>
      </c>
      <c r="C51" s="278">
        <v>3820.7</v>
      </c>
      <c r="D51" s="176"/>
      <c r="E51" s="176">
        <f t="shared" si="2"/>
        <v>3820.7</v>
      </c>
      <c r="F51" s="43">
        <f t="shared" si="3"/>
        <v>3820.7</v>
      </c>
      <c r="G51" s="287">
        <v>470.65</v>
      </c>
      <c r="H51" s="252">
        <f t="shared" si="4"/>
        <v>481</v>
      </c>
      <c r="I51" s="170">
        <f t="shared" si="5"/>
        <v>0</v>
      </c>
      <c r="J51" s="170">
        <f t="shared" si="6"/>
        <v>481</v>
      </c>
      <c r="K51" s="274">
        <v>137</v>
      </c>
      <c r="L51" s="201">
        <v>0.03</v>
      </c>
      <c r="M51" s="181">
        <v>689.1</v>
      </c>
      <c r="N51" s="201">
        <f t="shared" si="7"/>
        <v>4509.8</v>
      </c>
      <c r="O51" s="201">
        <f t="shared" si="8"/>
        <v>20.67</v>
      </c>
      <c r="P51" s="233">
        <f t="shared" si="9"/>
        <v>0.00541</v>
      </c>
      <c r="Q51" s="274">
        <v>43</v>
      </c>
      <c r="R51" s="274">
        <v>33.52</v>
      </c>
      <c r="S51" s="234">
        <f t="shared" si="10"/>
        <v>94</v>
      </c>
      <c r="T51" s="298"/>
      <c r="U51" s="182">
        <f t="shared" si="11"/>
        <v>426.81</v>
      </c>
      <c r="V51" s="183">
        <f t="shared" si="12"/>
        <v>4.54</v>
      </c>
      <c r="W51" s="309"/>
      <c r="X51" s="239" t="s">
        <v>55</v>
      </c>
      <c r="Y51" s="236">
        <v>14.34</v>
      </c>
      <c r="Z51" s="237">
        <f t="shared" si="13"/>
        <v>6897.54</v>
      </c>
      <c r="AA51" s="213">
        <f t="shared" si="14"/>
        <v>30.854</v>
      </c>
      <c r="AB51" s="213">
        <f t="shared" si="15"/>
        <v>0</v>
      </c>
      <c r="AC51" s="258">
        <v>30.854</v>
      </c>
      <c r="AD51" s="237">
        <v>991.2</v>
      </c>
      <c r="AE51" s="170">
        <f t="shared" si="16"/>
        <v>30582.48</v>
      </c>
      <c r="AF51" s="170">
        <f t="shared" si="17"/>
        <v>37480.02</v>
      </c>
      <c r="AG51" s="267">
        <f t="shared" si="18"/>
        <v>77.92</v>
      </c>
      <c r="AH51" s="238">
        <f t="shared" si="19"/>
        <v>77.92</v>
      </c>
      <c r="AI51" s="193">
        <v>1590.78</v>
      </c>
      <c r="AJ51" s="187">
        <f t="shared" si="20"/>
        <v>0</v>
      </c>
      <c r="AK51" s="187">
        <f t="shared" si="21"/>
        <v>0</v>
      </c>
      <c r="AL51" s="186">
        <f t="shared" si="22"/>
        <v>0</v>
      </c>
      <c r="AM51" s="181" t="e">
        <f t="shared" si="23"/>
        <v>#DIV/0!</v>
      </c>
      <c r="AN51" s="261">
        <v>135.2</v>
      </c>
      <c r="AO51" s="178">
        <f t="shared" si="24"/>
        <v>135.2</v>
      </c>
      <c r="AP51" s="178">
        <f t="shared" si="25"/>
        <v>0</v>
      </c>
      <c r="AQ51" s="222">
        <v>100</v>
      </c>
      <c r="AR51" s="222">
        <f t="shared" si="26"/>
        <v>84.71994</v>
      </c>
      <c r="AS51" s="223">
        <f t="shared" si="27"/>
        <v>15.28006</v>
      </c>
      <c r="AT51" s="224">
        <f t="shared" si="28"/>
        <v>114.541</v>
      </c>
      <c r="AU51" s="224">
        <f t="shared" si="29"/>
        <v>20.659</v>
      </c>
      <c r="AV51" s="263">
        <f t="shared" si="30"/>
        <v>0.03539</v>
      </c>
      <c r="AW51" s="209">
        <f t="shared" si="31"/>
        <v>0.02998</v>
      </c>
      <c r="AX51" s="209">
        <f t="shared" si="32"/>
        <v>0.00541</v>
      </c>
      <c r="AY51" s="239" t="s">
        <v>55</v>
      </c>
      <c r="AZ51" s="207"/>
      <c r="BA51" s="187">
        <v>991.2</v>
      </c>
      <c r="BB51" s="187">
        <f t="shared" si="33"/>
        <v>134010.24</v>
      </c>
      <c r="BC51" s="187">
        <f t="shared" si="0"/>
        <v>35.07</v>
      </c>
      <c r="BD51" s="304">
        <f t="shared" si="1"/>
        <v>166.054</v>
      </c>
      <c r="BE51" s="304">
        <f t="shared" si="34"/>
        <v>0</v>
      </c>
      <c r="BF51" s="304">
        <f t="shared" si="35"/>
        <v>166.054</v>
      </c>
      <c r="BG51" s="187">
        <f t="shared" si="36"/>
        <v>135.21</v>
      </c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</row>
    <row r="52" spans="1:104" ht="15.75">
      <c r="A52" s="162">
        <v>44</v>
      </c>
      <c r="B52" s="171" t="s">
        <v>56</v>
      </c>
      <c r="C52" s="278">
        <v>6487.4</v>
      </c>
      <c r="D52" s="176"/>
      <c r="E52" s="176">
        <f t="shared" si="2"/>
        <v>6487.4</v>
      </c>
      <c r="F52" s="43">
        <f t="shared" si="3"/>
        <v>6487.4</v>
      </c>
      <c r="G52" s="287">
        <v>540.4</v>
      </c>
      <c r="H52" s="252">
        <f t="shared" si="4"/>
        <v>552.29</v>
      </c>
      <c r="I52" s="170">
        <f t="shared" si="5"/>
        <v>0</v>
      </c>
      <c r="J52" s="170">
        <f t="shared" si="6"/>
        <v>552.29</v>
      </c>
      <c r="K52" s="274">
        <v>256</v>
      </c>
      <c r="L52" s="201">
        <v>0.03</v>
      </c>
      <c r="M52" s="181">
        <v>1176.3</v>
      </c>
      <c r="N52" s="201">
        <f t="shared" si="7"/>
        <v>7663.7</v>
      </c>
      <c r="O52" s="201">
        <v>0</v>
      </c>
      <c r="P52" s="233">
        <f t="shared" si="9"/>
        <v>0</v>
      </c>
      <c r="Q52" s="274">
        <v>113</v>
      </c>
      <c r="R52" s="274">
        <v>158.07</v>
      </c>
      <c r="S52" s="234">
        <f t="shared" si="10"/>
        <v>143</v>
      </c>
      <c r="T52" s="298"/>
      <c r="U52" s="182">
        <f t="shared" si="11"/>
        <v>394.22</v>
      </c>
      <c r="V52" s="183">
        <f t="shared" si="12"/>
        <v>2.76</v>
      </c>
      <c r="W52" s="309"/>
      <c r="X52" s="239" t="s">
        <v>56</v>
      </c>
      <c r="Y52" s="236">
        <v>14.34</v>
      </c>
      <c r="Z52" s="237">
        <f t="shared" si="13"/>
        <v>7919.84</v>
      </c>
      <c r="AA52" s="213">
        <f t="shared" si="14"/>
        <v>35.613</v>
      </c>
      <c r="AB52" s="213">
        <f t="shared" si="15"/>
        <v>0</v>
      </c>
      <c r="AC52" s="258">
        <v>35.613</v>
      </c>
      <c r="AD52" s="237">
        <v>991.2</v>
      </c>
      <c r="AE52" s="170">
        <f t="shared" si="16"/>
        <v>35299.61</v>
      </c>
      <c r="AF52" s="170">
        <f t="shared" si="17"/>
        <v>43219.45</v>
      </c>
      <c r="AG52" s="267">
        <f t="shared" si="18"/>
        <v>78.25</v>
      </c>
      <c r="AH52" s="238">
        <f t="shared" si="19"/>
        <v>78.25</v>
      </c>
      <c r="AI52" s="193">
        <v>1590.78</v>
      </c>
      <c r="AJ52" s="187">
        <f t="shared" si="20"/>
        <v>0</v>
      </c>
      <c r="AK52" s="187">
        <f t="shared" si="21"/>
        <v>0</v>
      </c>
      <c r="AL52" s="186">
        <f t="shared" si="22"/>
        <v>0</v>
      </c>
      <c r="AM52" s="181" t="e">
        <f t="shared" si="23"/>
        <v>#DIV/0!</v>
      </c>
      <c r="AN52" s="261">
        <v>208.331</v>
      </c>
      <c r="AO52" s="178">
        <f t="shared" si="24"/>
        <v>208.331</v>
      </c>
      <c r="AP52" s="178">
        <f t="shared" si="25"/>
        <v>0</v>
      </c>
      <c r="AQ52" s="222">
        <v>100</v>
      </c>
      <c r="AR52" s="222">
        <f t="shared" si="26"/>
        <v>84.65102</v>
      </c>
      <c r="AS52" s="223">
        <f t="shared" si="27"/>
        <v>15.34898</v>
      </c>
      <c r="AT52" s="224">
        <f t="shared" si="28"/>
        <v>176.354</v>
      </c>
      <c r="AU52" s="224">
        <f t="shared" si="29"/>
        <v>31.977</v>
      </c>
      <c r="AV52" s="263">
        <f t="shared" si="30"/>
        <v>0.03211</v>
      </c>
      <c r="AW52" s="209">
        <f t="shared" si="31"/>
        <v>0.02718</v>
      </c>
      <c r="AX52" s="209">
        <f t="shared" si="32"/>
        <v>0.00493</v>
      </c>
      <c r="AY52" s="239" t="s">
        <v>56</v>
      </c>
      <c r="AZ52" s="207"/>
      <c r="BA52" s="187">
        <v>991.2</v>
      </c>
      <c r="BB52" s="187">
        <f t="shared" si="33"/>
        <v>206497.69</v>
      </c>
      <c r="BC52" s="187">
        <f t="shared" si="0"/>
        <v>31.83</v>
      </c>
      <c r="BD52" s="304">
        <f t="shared" si="1"/>
        <v>243.944</v>
      </c>
      <c r="BE52" s="304">
        <f t="shared" si="34"/>
        <v>0</v>
      </c>
      <c r="BF52" s="304">
        <f t="shared" si="35"/>
        <v>243.944</v>
      </c>
      <c r="BG52" s="187">
        <f t="shared" si="36"/>
        <v>208.31</v>
      </c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</row>
    <row r="53" spans="1:104" ht="15.75">
      <c r="A53" s="162">
        <v>45</v>
      </c>
      <c r="B53" s="171" t="s">
        <v>57</v>
      </c>
      <c r="C53" s="278">
        <v>6807</v>
      </c>
      <c r="D53" s="176"/>
      <c r="E53" s="176">
        <f t="shared" si="2"/>
        <v>6807</v>
      </c>
      <c r="F53" s="43">
        <f t="shared" si="3"/>
        <v>6807</v>
      </c>
      <c r="G53" s="287">
        <v>464.47</v>
      </c>
      <c r="H53" s="252">
        <f t="shared" si="4"/>
        <v>474.69</v>
      </c>
      <c r="I53" s="170">
        <f t="shared" si="5"/>
        <v>0</v>
      </c>
      <c r="J53" s="170">
        <f t="shared" si="6"/>
        <v>474.69</v>
      </c>
      <c r="K53" s="274">
        <v>202</v>
      </c>
      <c r="L53" s="201">
        <v>0.03</v>
      </c>
      <c r="M53" s="181">
        <v>953.4</v>
      </c>
      <c r="N53" s="201">
        <f t="shared" si="7"/>
        <v>7760.4</v>
      </c>
      <c r="O53" s="201">
        <f t="shared" si="8"/>
        <v>28.6</v>
      </c>
      <c r="P53" s="233">
        <f t="shared" si="9"/>
        <v>0.004202</v>
      </c>
      <c r="Q53" s="274">
        <v>116</v>
      </c>
      <c r="R53" s="274">
        <v>145.56</v>
      </c>
      <c r="S53" s="234">
        <f t="shared" si="10"/>
        <v>86</v>
      </c>
      <c r="T53" s="298"/>
      <c r="U53" s="182">
        <f t="shared" si="11"/>
        <v>300.53</v>
      </c>
      <c r="V53" s="183">
        <f t="shared" si="12"/>
        <v>3.49</v>
      </c>
      <c r="W53" s="309"/>
      <c r="X53" s="239" t="s">
        <v>57</v>
      </c>
      <c r="Y53" s="236">
        <v>14.34</v>
      </c>
      <c r="Z53" s="237">
        <f t="shared" si="13"/>
        <v>6807.05</v>
      </c>
      <c r="AA53" s="213">
        <f t="shared" si="14"/>
        <v>31.06</v>
      </c>
      <c r="AB53" s="213">
        <f t="shared" si="15"/>
        <v>0</v>
      </c>
      <c r="AC53" s="258">
        <v>31.06</v>
      </c>
      <c r="AD53" s="237">
        <v>991.2</v>
      </c>
      <c r="AE53" s="170">
        <f t="shared" si="16"/>
        <v>30786.67</v>
      </c>
      <c r="AF53" s="170">
        <f t="shared" si="17"/>
        <v>37593.72</v>
      </c>
      <c r="AG53" s="267">
        <f t="shared" si="18"/>
        <v>79.2</v>
      </c>
      <c r="AH53" s="238">
        <f t="shared" si="19"/>
        <v>79.2</v>
      </c>
      <c r="AI53" s="193">
        <v>1590.78</v>
      </c>
      <c r="AJ53" s="187">
        <f t="shared" si="20"/>
        <v>0</v>
      </c>
      <c r="AK53" s="187">
        <f t="shared" si="21"/>
        <v>0</v>
      </c>
      <c r="AL53" s="186">
        <f t="shared" si="22"/>
        <v>0</v>
      </c>
      <c r="AM53" s="181" t="e">
        <f t="shared" si="23"/>
        <v>#DIV/0!</v>
      </c>
      <c r="AN53" s="261">
        <v>186.773</v>
      </c>
      <c r="AO53" s="178">
        <f t="shared" si="24"/>
        <v>186.773</v>
      </c>
      <c r="AP53" s="178">
        <f t="shared" si="25"/>
        <v>0</v>
      </c>
      <c r="AQ53" s="222">
        <v>100</v>
      </c>
      <c r="AR53" s="222">
        <f t="shared" si="26"/>
        <v>87.71455</v>
      </c>
      <c r="AS53" s="223">
        <f t="shared" si="27"/>
        <v>12.28545</v>
      </c>
      <c r="AT53" s="224">
        <f t="shared" si="28"/>
        <v>163.827</v>
      </c>
      <c r="AU53" s="224">
        <f t="shared" si="29"/>
        <v>22.946</v>
      </c>
      <c r="AV53" s="263">
        <f t="shared" si="30"/>
        <v>0.02744</v>
      </c>
      <c r="AW53" s="209">
        <f t="shared" si="31"/>
        <v>0.02407</v>
      </c>
      <c r="AX53" s="209">
        <f t="shared" si="32"/>
        <v>0.00337</v>
      </c>
      <c r="AY53" s="239" t="s">
        <v>57</v>
      </c>
      <c r="AZ53" s="207"/>
      <c r="BA53" s="187">
        <v>991.2</v>
      </c>
      <c r="BB53" s="187">
        <f t="shared" si="33"/>
        <v>185129.4</v>
      </c>
      <c r="BC53" s="187">
        <f t="shared" si="0"/>
        <v>27.2</v>
      </c>
      <c r="BD53" s="304">
        <f t="shared" si="1"/>
        <v>217.833</v>
      </c>
      <c r="BE53" s="304">
        <f t="shared" si="34"/>
        <v>0</v>
      </c>
      <c r="BF53" s="304">
        <f t="shared" si="35"/>
        <v>217.833</v>
      </c>
      <c r="BG53" s="187">
        <f t="shared" si="36"/>
        <v>186.78</v>
      </c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</row>
    <row r="54" spans="1:104" ht="14.25">
      <c r="A54" s="162"/>
      <c r="B54" s="171"/>
      <c r="C54" s="162"/>
      <c r="D54" s="171"/>
      <c r="E54" s="176"/>
      <c r="F54" s="241"/>
      <c r="G54" s="288"/>
      <c r="H54" s="252">
        <f t="shared" si="4"/>
        <v>0</v>
      </c>
      <c r="I54" s="170"/>
      <c r="J54" s="170"/>
      <c r="K54" s="179"/>
      <c r="L54" s="181"/>
      <c r="M54" s="181"/>
      <c r="N54" s="201"/>
      <c r="O54" s="201"/>
      <c r="P54" s="233"/>
      <c r="Q54" s="179"/>
      <c r="R54" s="179"/>
      <c r="S54" s="234"/>
      <c r="T54" s="179"/>
      <c r="U54" s="182"/>
      <c r="V54" s="183"/>
      <c r="W54" s="309"/>
      <c r="X54" s="239"/>
      <c r="Y54" s="236"/>
      <c r="Z54" s="170"/>
      <c r="AA54" s="213"/>
      <c r="AB54" s="213"/>
      <c r="AC54" s="258"/>
      <c r="AD54" s="170"/>
      <c r="AE54" s="170"/>
      <c r="AF54" s="170"/>
      <c r="AG54" s="267"/>
      <c r="AH54" s="238"/>
      <c r="AI54" s="193"/>
      <c r="AJ54" s="187"/>
      <c r="AK54" s="187"/>
      <c r="AL54" s="186"/>
      <c r="AM54" s="181"/>
      <c r="AN54" s="261"/>
      <c r="AO54" s="178"/>
      <c r="AP54" s="178"/>
      <c r="AQ54" s="222"/>
      <c r="AR54" s="222"/>
      <c r="AS54" s="223"/>
      <c r="AT54" s="225"/>
      <c r="AU54" s="224"/>
      <c r="AV54" s="224"/>
      <c r="AW54" s="209"/>
      <c r="AX54" s="209"/>
      <c r="AY54" s="239"/>
      <c r="AZ54" s="207"/>
      <c r="BA54" s="187"/>
      <c r="BB54" s="187"/>
      <c r="BC54" s="187"/>
      <c r="BD54" s="304"/>
      <c r="BE54" s="304"/>
      <c r="BF54" s="304"/>
      <c r="BG54" s="187">
        <f t="shared" si="36"/>
        <v>0</v>
      </c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</row>
    <row r="55" spans="1:104" ht="14.25">
      <c r="A55" s="162"/>
      <c r="B55" s="171"/>
      <c r="C55" s="162"/>
      <c r="D55" s="171"/>
      <c r="E55" s="176"/>
      <c r="F55" s="241"/>
      <c r="G55" s="288"/>
      <c r="H55" s="252">
        <f t="shared" si="4"/>
        <v>0</v>
      </c>
      <c r="I55" s="170"/>
      <c r="J55" s="170"/>
      <c r="K55" s="179"/>
      <c r="L55" s="181"/>
      <c r="M55" s="181"/>
      <c r="N55" s="201"/>
      <c r="O55" s="201"/>
      <c r="P55" s="233"/>
      <c r="Q55" s="179"/>
      <c r="R55" s="179"/>
      <c r="S55" s="234"/>
      <c r="T55" s="179"/>
      <c r="U55" s="182"/>
      <c r="V55" s="183"/>
      <c r="W55" s="309"/>
      <c r="X55" s="239"/>
      <c r="Y55" s="236"/>
      <c r="Z55" s="170"/>
      <c r="AA55" s="213"/>
      <c r="AB55" s="213"/>
      <c r="AC55" s="258"/>
      <c r="AD55" s="170"/>
      <c r="AE55" s="170"/>
      <c r="AF55" s="170"/>
      <c r="AG55" s="267"/>
      <c r="AH55" s="238"/>
      <c r="AI55" s="193"/>
      <c r="AJ55" s="187"/>
      <c r="AK55" s="187"/>
      <c r="AL55" s="186"/>
      <c r="AM55" s="181"/>
      <c r="AN55" s="261"/>
      <c r="AO55" s="178"/>
      <c r="AP55" s="178"/>
      <c r="AQ55" s="222"/>
      <c r="AR55" s="222"/>
      <c r="AS55" s="223"/>
      <c r="AT55" s="225"/>
      <c r="AU55" s="224"/>
      <c r="AV55" s="224"/>
      <c r="AW55" s="209"/>
      <c r="AX55" s="209"/>
      <c r="AY55" s="239"/>
      <c r="AZ55" s="207"/>
      <c r="BA55" s="187"/>
      <c r="BB55" s="187"/>
      <c r="BC55" s="187"/>
      <c r="BD55" s="304"/>
      <c r="BE55" s="304"/>
      <c r="BF55" s="304"/>
      <c r="BG55" s="187">
        <f t="shared" si="36"/>
        <v>0</v>
      </c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</row>
    <row r="56" spans="1:104" ht="15">
      <c r="A56" s="173"/>
      <c r="B56" s="174" t="s">
        <v>58</v>
      </c>
      <c r="C56" s="175">
        <f>SUM(C9:C55)</f>
        <v>166659.7</v>
      </c>
      <c r="D56" s="175">
        <f>SUM(D9:D55)</f>
        <v>3273.1</v>
      </c>
      <c r="E56" s="175">
        <f>SUM(E9:E55)</f>
        <v>169932.8</v>
      </c>
      <c r="F56" s="242">
        <f aca="true" t="shared" si="37" ref="F56:BG56">SUM(F9:F55)</f>
        <v>169932.8</v>
      </c>
      <c r="G56" s="289">
        <f t="shared" si="37"/>
        <v>17799.9</v>
      </c>
      <c r="H56" s="242">
        <f t="shared" si="37"/>
        <v>18191.5</v>
      </c>
      <c r="I56" s="242">
        <f t="shared" si="37"/>
        <v>28.4</v>
      </c>
      <c r="J56" s="242">
        <f t="shared" si="37"/>
        <v>18163.1</v>
      </c>
      <c r="K56" s="242">
        <f t="shared" si="37"/>
        <v>6709</v>
      </c>
      <c r="L56" s="242">
        <f t="shared" si="37"/>
        <v>1.4</v>
      </c>
      <c r="M56" s="242">
        <f t="shared" si="37"/>
        <v>18206</v>
      </c>
      <c r="N56" s="242">
        <f t="shared" si="37"/>
        <v>188138.8</v>
      </c>
      <c r="O56" s="242">
        <f t="shared" si="37"/>
        <v>362.6</v>
      </c>
      <c r="P56" s="242">
        <f t="shared" si="37"/>
        <v>0.1</v>
      </c>
      <c r="Q56" s="242">
        <f t="shared" si="37"/>
        <v>2678</v>
      </c>
      <c r="R56" s="270">
        <f t="shared" si="37"/>
        <v>3465.96</v>
      </c>
      <c r="S56" s="242">
        <f t="shared" si="37"/>
        <v>4031</v>
      </c>
      <c r="T56" s="242">
        <f t="shared" si="37"/>
        <v>21.7</v>
      </c>
      <c r="U56" s="242">
        <f t="shared" si="37"/>
        <v>14341.3</v>
      </c>
      <c r="V56" s="242">
        <f t="shared" si="37"/>
        <v>169.4</v>
      </c>
      <c r="W56" s="242"/>
      <c r="X56" s="242">
        <f t="shared" si="37"/>
        <v>0</v>
      </c>
      <c r="Y56" s="242">
        <f t="shared" si="37"/>
        <v>645.3</v>
      </c>
      <c r="Z56" s="242">
        <f t="shared" si="37"/>
        <v>260458.5</v>
      </c>
      <c r="AA56" s="242">
        <f t="shared" si="37"/>
        <v>1210.8</v>
      </c>
      <c r="AB56" s="242">
        <f t="shared" si="37"/>
        <v>1.9</v>
      </c>
      <c r="AC56" s="242">
        <f t="shared" si="37"/>
        <v>1212.7</v>
      </c>
      <c r="AD56" s="242">
        <f t="shared" si="37"/>
        <v>44604</v>
      </c>
      <c r="AE56" s="242">
        <f t="shared" si="37"/>
        <v>1200176.7</v>
      </c>
      <c r="AF56" s="242">
        <f t="shared" si="37"/>
        <v>1460635.2</v>
      </c>
      <c r="AG56" s="242">
        <f t="shared" si="37"/>
        <v>3617.2</v>
      </c>
      <c r="AH56" s="242">
        <f t="shared" si="37"/>
        <v>3617.2</v>
      </c>
      <c r="AI56" s="242">
        <f t="shared" si="37"/>
        <v>71585.1</v>
      </c>
      <c r="AJ56" s="242">
        <f t="shared" si="37"/>
        <v>2997</v>
      </c>
      <c r="AK56" s="242">
        <f t="shared" si="37"/>
        <v>407.4</v>
      </c>
      <c r="AL56" s="242">
        <f t="shared" si="37"/>
        <v>3404.4</v>
      </c>
      <c r="AM56" s="242" t="e">
        <f t="shared" si="37"/>
        <v>#DIV/0!</v>
      </c>
      <c r="AN56" s="242">
        <f t="shared" si="37"/>
        <v>5739.3</v>
      </c>
      <c r="AO56" s="242">
        <f t="shared" si="37"/>
        <v>5632.1</v>
      </c>
      <c r="AP56" s="242">
        <f t="shared" si="37"/>
        <v>107.2</v>
      </c>
      <c r="AQ56" s="242">
        <f t="shared" si="37"/>
        <v>4500</v>
      </c>
      <c r="AR56" s="242">
        <f t="shared" si="37"/>
        <v>4076.1</v>
      </c>
      <c r="AS56" s="242">
        <f t="shared" si="37"/>
        <v>423.9</v>
      </c>
      <c r="AT56" s="242">
        <f t="shared" si="37"/>
        <v>5187.9</v>
      </c>
      <c r="AU56" s="242">
        <f t="shared" si="37"/>
        <v>551.3</v>
      </c>
      <c r="AV56" s="242">
        <f t="shared" si="37"/>
        <v>1.5</v>
      </c>
      <c r="AW56" s="242">
        <f t="shared" si="37"/>
        <v>1.4</v>
      </c>
      <c r="AX56" s="242">
        <f t="shared" si="37"/>
        <v>0.1</v>
      </c>
      <c r="AY56" s="242">
        <f t="shared" si="37"/>
        <v>0</v>
      </c>
      <c r="AZ56" s="242">
        <f t="shared" si="37"/>
        <v>0</v>
      </c>
      <c r="BA56" s="242">
        <f t="shared" si="37"/>
        <v>44604</v>
      </c>
      <c r="BB56" s="242">
        <f t="shared" si="37"/>
        <v>5582496.9</v>
      </c>
      <c r="BC56" s="242">
        <f t="shared" si="37"/>
        <v>1514.9</v>
      </c>
      <c r="BD56" s="305">
        <f t="shared" si="37"/>
        <v>6842.9</v>
      </c>
      <c r="BE56" s="305">
        <f t="shared" si="37"/>
        <v>109.1</v>
      </c>
      <c r="BF56" s="305">
        <f t="shared" si="37"/>
        <v>6952</v>
      </c>
      <c r="BG56" s="242">
        <f t="shared" si="37"/>
        <v>5632</v>
      </c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</row>
    <row r="57" spans="1:104" ht="15">
      <c r="A57" s="173"/>
      <c r="B57" s="174"/>
      <c r="C57" s="173"/>
      <c r="D57" s="174"/>
      <c r="E57" s="176"/>
      <c r="F57" s="242"/>
      <c r="G57" s="290"/>
      <c r="H57" s="252">
        <f t="shared" si="4"/>
        <v>0</v>
      </c>
      <c r="I57" s="170"/>
      <c r="J57" s="170"/>
      <c r="K57" s="179"/>
      <c r="L57" s="181"/>
      <c r="M57" s="181"/>
      <c r="N57" s="201"/>
      <c r="O57" s="201"/>
      <c r="P57" s="233"/>
      <c r="Q57" s="179"/>
      <c r="R57" s="179"/>
      <c r="S57" s="234"/>
      <c r="T57" s="179"/>
      <c r="U57" s="182"/>
      <c r="V57" s="183"/>
      <c r="W57" s="309"/>
      <c r="X57" s="243"/>
      <c r="Y57" s="236"/>
      <c r="Z57" s="170"/>
      <c r="AA57" s="213"/>
      <c r="AB57" s="213"/>
      <c r="AC57" s="258"/>
      <c r="AD57" s="170"/>
      <c r="AE57" s="170"/>
      <c r="AF57" s="170"/>
      <c r="AG57" s="267"/>
      <c r="AH57" s="238"/>
      <c r="AI57" s="193"/>
      <c r="AJ57" s="187"/>
      <c r="AK57" s="187"/>
      <c r="AL57" s="186"/>
      <c r="AM57" s="181"/>
      <c r="AN57" s="261"/>
      <c r="AO57" s="178"/>
      <c r="AP57" s="178"/>
      <c r="AQ57" s="222"/>
      <c r="AR57" s="222"/>
      <c r="AS57" s="223"/>
      <c r="AT57" s="225"/>
      <c r="AU57" s="224"/>
      <c r="AV57" s="224"/>
      <c r="AW57" s="209"/>
      <c r="AX57" s="209"/>
      <c r="AY57" s="243"/>
      <c r="AZ57" s="207"/>
      <c r="BA57" s="187"/>
      <c r="BB57" s="187"/>
      <c r="BC57" s="187"/>
      <c r="BD57" s="304"/>
      <c r="BE57" s="304"/>
      <c r="BF57" s="304"/>
      <c r="BG57" s="187">
        <f t="shared" si="36"/>
        <v>0</v>
      </c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</row>
    <row r="58" spans="1:104" ht="15.75">
      <c r="A58" s="162">
        <v>46</v>
      </c>
      <c r="B58" s="171" t="s">
        <v>41</v>
      </c>
      <c r="C58" s="169">
        <v>10018.4</v>
      </c>
      <c r="D58" s="162">
        <v>0</v>
      </c>
      <c r="E58" s="176">
        <f>C58+D58</f>
        <v>10018.4</v>
      </c>
      <c r="F58" s="241">
        <f>C58</f>
        <v>10018.4</v>
      </c>
      <c r="G58" s="288">
        <v>752.1</v>
      </c>
      <c r="H58" s="252">
        <f t="shared" si="4"/>
        <v>768.65</v>
      </c>
      <c r="I58" s="170">
        <f t="shared" si="5"/>
        <v>0</v>
      </c>
      <c r="J58" s="170">
        <f t="shared" si="6"/>
        <v>768.65</v>
      </c>
      <c r="K58" s="281">
        <v>370</v>
      </c>
      <c r="L58" s="181">
        <v>0.03</v>
      </c>
      <c r="M58" s="181">
        <v>1819.6</v>
      </c>
      <c r="N58" s="201">
        <f t="shared" si="7"/>
        <v>11838</v>
      </c>
      <c r="O58" s="201">
        <v>0</v>
      </c>
      <c r="P58" s="233">
        <f t="shared" si="9"/>
        <v>0</v>
      </c>
      <c r="Q58" s="281">
        <v>139</v>
      </c>
      <c r="R58" s="266">
        <v>194.74</v>
      </c>
      <c r="S58" s="234">
        <f t="shared" si="10"/>
        <v>231</v>
      </c>
      <c r="T58" s="179"/>
      <c r="U58" s="182">
        <f>H58-R58-T58-O58</f>
        <v>573.91</v>
      </c>
      <c r="V58" s="183">
        <f t="shared" si="12"/>
        <v>2.48</v>
      </c>
      <c r="W58" s="309"/>
      <c r="X58" s="239" t="s">
        <v>41</v>
      </c>
      <c r="Y58" s="236">
        <v>14.34</v>
      </c>
      <c r="Z58" s="170">
        <f>Y58*J58</f>
        <v>11022.44</v>
      </c>
      <c r="AA58" s="213">
        <f t="shared" si="14"/>
        <v>51.309</v>
      </c>
      <c r="AB58" s="213">
        <f t="shared" si="15"/>
        <v>0</v>
      </c>
      <c r="AC58" s="258">
        <v>51.309</v>
      </c>
      <c r="AD58" s="170">
        <v>991.2</v>
      </c>
      <c r="AE58" s="170">
        <f>AA58*AD58</f>
        <v>50857.48</v>
      </c>
      <c r="AF58" s="170">
        <f t="shared" si="17"/>
        <v>61879.92</v>
      </c>
      <c r="AG58" s="267">
        <f t="shared" si="18"/>
        <v>80.5</v>
      </c>
      <c r="AH58" s="238">
        <f t="shared" si="19"/>
        <v>80.5</v>
      </c>
      <c r="AI58" s="193">
        <v>1590.78</v>
      </c>
      <c r="AJ58" s="187">
        <f t="shared" si="20"/>
        <v>0</v>
      </c>
      <c r="AK58" s="187">
        <f t="shared" si="21"/>
        <v>0</v>
      </c>
      <c r="AL58" s="186">
        <f t="shared" si="22"/>
        <v>0</v>
      </c>
      <c r="AM58" s="181" t="e">
        <f t="shared" si="23"/>
        <v>#DIV/0!</v>
      </c>
      <c r="AN58" s="261">
        <v>301.238</v>
      </c>
      <c r="AO58" s="178">
        <f>AN58</f>
        <v>301.238</v>
      </c>
      <c r="AP58" s="178">
        <f t="shared" si="25"/>
        <v>0</v>
      </c>
      <c r="AQ58" s="222">
        <v>100</v>
      </c>
      <c r="AR58" s="222">
        <f t="shared" si="26"/>
        <v>84.62916</v>
      </c>
      <c r="AS58" s="223">
        <f t="shared" si="27"/>
        <v>15.37084</v>
      </c>
      <c r="AT58" s="225">
        <f t="shared" si="28"/>
        <v>254.9352</v>
      </c>
      <c r="AU58" s="224">
        <f t="shared" si="29"/>
        <v>46.303</v>
      </c>
      <c r="AV58" s="263">
        <f>AN58/F58</f>
        <v>0.03007</v>
      </c>
      <c r="AW58" s="209">
        <f t="shared" si="31"/>
        <v>0.02545</v>
      </c>
      <c r="AX58" s="209">
        <f t="shared" si="32"/>
        <v>0.00462</v>
      </c>
      <c r="AY58" s="239" t="s">
        <v>41</v>
      </c>
      <c r="AZ58" s="207"/>
      <c r="BA58" s="187">
        <v>991.2</v>
      </c>
      <c r="BB58" s="187">
        <f t="shared" si="33"/>
        <v>298587.11</v>
      </c>
      <c r="BC58" s="187">
        <f>BB58/C58</f>
        <v>29.8</v>
      </c>
      <c r="BD58" s="304">
        <f>AO58+AA58</f>
        <v>352.547</v>
      </c>
      <c r="BE58" s="304">
        <f>AP58+AB58</f>
        <v>0</v>
      </c>
      <c r="BF58" s="304">
        <f t="shared" si="35"/>
        <v>352.547</v>
      </c>
      <c r="BG58" s="187">
        <f t="shared" si="36"/>
        <v>301.25</v>
      </c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</row>
    <row r="59" spans="1:104" ht="14.25">
      <c r="A59" s="162"/>
      <c r="B59" s="171"/>
      <c r="C59" s="162"/>
      <c r="D59" s="171"/>
      <c r="E59" s="176"/>
      <c r="F59" s="241"/>
      <c r="G59" s="288"/>
      <c r="H59" s="252">
        <f t="shared" si="4"/>
        <v>0</v>
      </c>
      <c r="I59" s="170"/>
      <c r="J59" s="170"/>
      <c r="K59" s="179"/>
      <c r="L59" s="181"/>
      <c r="M59" s="181"/>
      <c r="N59" s="201"/>
      <c r="O59" s="201"/>
      <c r="P59" s="233"/>
      <c r="Q59" s="179"/>
      <c r="R59" s="179"/>
      <c r="S59" s="234"/>
      <c r="T59" s="179"/>
      <c r="U59" s="182"/>
      <c r="V59" s="183"/>
      <c r="W59" s="309"/>
      <c r="X59" s="239"/>
      <c r="Y59" s="236"/>
      <c r="Z59" s="170"/>
      <c r="AA59" s="213"/>
      <c r="AB59" s="213"/>
      <c r="AC59" s="258"/>
      <c r="AD59" s="170"/>
      <c r="AE59" s="170"/>
      <c r="AF59" s="170"/>
      <c r="AG59" s="267"/>
      <c r="AH59" s="238"/>
      <c r="AI59" s="193"/>
      <c r="AJ59" s="187"/>
      <c r="AK59" s="187"/>
      <c r="AL59" s="186"/>
      <c r="AM59" s="181"/>
      <c r="AN59" s="261"/>
      <c r="AO59" s="178"/>
      <c r="AP59" s="178"/>
      <c r="AQ59" s="222"/>
      <c r="AR59" s="222"/>
      <c r="AS59" s="223"/>
      <c r="AT59" s="225"/>
      <c r="AU59" s="224"/>
      <c r="AV59" s="224"/>
      <c r="AW59" s="209"/>
      <c r="AX59" s="209"/>
      <c r="AY59" s="239"/>
      <c r="AZ59" s="207"/>
      <c r="BA59" s="187"/>
      <c r="BB59" s="187"/>
      <c r="BC59" s="187"/>
      <c r="BD59" s="304"/>
      <c r="BE59" s="304"/>
      <c r="BF59" s="304"/>
      <c r="BG59" s="187">
        <f t="shared" si="36"/>
        <v>0</v>
      </c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</row>
    <row r="60" spans="1:104" ht="15">
      <c r="A60" s="162"/>
      <c r="B60" s="174" t="s">
        <v>75</v>
      </c>
      <c r="C60" s="175">
        <f>SUM(C56:C58)</f>
        <v>176678.1</v>
      </c>
      <c r="D60" s="175">
        <f>SUM(D56:D58)</f>
        <v>3273.1</v>
      </c>
      <c r="E60" s="175">
        <f>SUM(E56:E58)</f>
        <v>179951.2</v>
      </c>
      <c r="F60" s="242">
        <f aca="true" t="shared" si="38" ref="F60:BG60">SUM(F56:F58)</f>
        <v>179951.2</v>
      </c>
      <c r="G60" s="289">
        <f t="shared" si="38"/>
        <v>18552</v>
      </c>
      <c r="H60" s="242">
        <f t="shared" si="38"/>
        <v>18960.2</v>
      </c>
      <c r="I60" s="242">
        <f t="shared" si="38"/>
        <v>28.4</v>
      </c>
      <c r="J60" s="242">
        <f t="shared" si="38"/>
        <v>18931.8</v>
      </c>
      <c r="K60" s="242">
        <f t="shared" si="38"/>
        <v>7079</v>
      </c>
      <c r="L60" s="242">
        <f t="shared" si="38"/>
        <v>1.4</v>
      </c>
      <c r="M60" s="242">
        <f t="shared" si="38"/>
        <v>20025.6</v>
      </c>
      <c r="N60" s="242">
        <f t="shared" si="38"/>
        <v>199976.8</v>
      </c>
      <c r="O60" s="242">
        <f t="shared" si="38"/>
        <v>362.6</v>
      </c>
      <c r="P60" s="242">
        <f t="shared" si="38"/>
        <v>0.1</v>
      </c>
      <c r="Q60" s="242">
        <f t="shared" si="38"/>
        <v>2817</v>
      </c>
      <c r="R60" s="270">
        <f t="shared" si="38"/>
        <v>3660.7</v>
      </c>
      <c r="S60" s="242">
        <f t="shared" si="38"/>
        <v>4262</v>
      </c>
      <c r="T60" s="242">
        <f t="shared" si="38"/>
        <v>21.7</v>
      </c>
      <c r="U60" s="242">
        <f t="shared" si="38"/>
        <v>14915.2</v>
      </c>
      <c r="V60" s="242">
        <f t="shared" si="38"/>
        <v>171.9</v>
      </c>
      <c r="W60" s="242"/>
      <c r="X60" s="242">
        <f t="shared" si="38"/>
        <v>0</v>
      </c>
      <c r="Y60" s="242">
        <f t="shared" si="38"/>
        <v>659.6</v>
      </c>
      <c r="Z60" s="242">
        <f t="shared" si="38"/>
        <v>271480.9</v>
      </c>
      <c r="AA60" s="242">
        <f t="shared" si="38"/>
        <v>1262.1</v>
      </c>
      <c r="AB60" s="242">
        <f t="shared" si="38"/>
        <v>1.9</v>
      </c>
      <c r="AC60" s="242">
        <f t="shared" si="38"/>
        <v>1264</v>
      </c>
      <c r="AD60" s="242">
        <f t="shared" si="38"/>
        <v>45595.2</v>
      </c>
      <c r="AE60" s="242">
        <f t="shared" si="38"/>
        <v>1251034.2</v>
      </c>
      <c r="AF60" s="242">
        <f t="shared" si="38"/>
        <v>1522515.1</v>
      </c>
      <c r="AG60" s="242">
        <f t="shared" si="38"/>
        <v>3697.7</v>
      </c>
      <c r="AH60" s="242">
        <f t="shared" si="38"/>
        <v>3697.7</v>
      </c>
      <c r="AI60" s="242">
        <f t="shared" si="38"/>
        <v>73175.9</v>
      </c>
      <c r="AJ60" s="242">
        <f t="shared" si="38"/>
        <v>2997</v>
      </c>
      <c r="AK60" s="242">
        <f t="shared" si="38"/>
        <v>407.4</v>
      </c>
      <c r="AL60" s="242">
        <f t="shared" si="38"/>
        <v>3404.4</v>
      </c>
      <c r="AM60" s="242" t="e">
        <f t="shared" si="38"/>
        <v>#DIV/0!</v>
      </c>
      <c r="AN60" s="242">
        <f t="shared" si="38"/>
        <v>6040.5</v>
      </c>
      <c r="AO60" s="242">
        <f t="shared" si="38"/>
        <v>5933.3</v>
      </c>
      <c r="AP60" s="242">
        <f t="shared" si="38"/>
        <v>107.2</v>
      </c>
      <c r="AQ60" s="242">
        <f t="shared" si="38"/>
        <v>4600</v>
      </c>
      <c r="AR60" s="242">
        <f t="shared" si="38"/>
        <v>4160.7</v>
      </c>
      <c r="AS60" s="242">
        <f t="shared" si="38"/>
        <v>439.3</v>
      </c>
      <c r="AT60" s="242">
        <f t="shared" si="38"/>
        <v>5442.8</v>
      </c>
      <c r="AU60" s="242">
        <f t="shared" si="38"/>
        <v>597.6</v>
      </c>
      <c r="AV60" s="242">
        <f t="shared" si="38"/>
        <v>1.5</v>
      </c>
      <c r="AW60" s="242">
        <f t="shared" si="38"/>
        <v>1.4</v>
      </c>
      <c r="AX60" s="242">
        <f t="shared" si="38"/>
        <v>0.1</v>
      </c>
      <c r="AY60" s="242">
        <f t="shared" si="38"/>
        <v>0</v>
      </c>
      <c r="AZ60" s="242">
        <f t="shared" si="38"/>
        <v>0</v>
      </c>
      <c r="BA60" s="242">
        <f t="shared" si="38"/>
        <v>45595.2</v>
      </c>
      <c r="BB60" s="242">
        <f t="shared" si="38"/>
        <v>5881084</v>
      </c>
      <c r="BC60" s="242">
        <f t="shared" si="38"/>
        <v>1544.7</v>
      </c>
      <c r="BD60" s="242">
        <f t="shared" si="38"/>
        <v>7195.4</v>
      </c>
      <c r="BE60" s="242">
        <f t="shared" si="38"/>
        <v>109.1</v>
      </c>
      <c r="BF60" s="242">
        <f t="shared" si="38"/>
        <v>7304.5</v>
      </c>
      <c r="BG60" s="242">
        <f t="shared" si="38"/>
        <v>5933.3</v>
      </c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</row>
    <row r="61" spans="6:104" ht="12.75">
      <c r="F61" s="244"/>
      <c r="G61" s="291"/>
      <c r="I61" s="214"/>
      <c r="J61" s="214"/>
      <c r="K61" s="214"/>
      <c r="L61" s="214"/>
      <c r="M61" s="214"/>
      <c r="N61" s="214"/>
      <c r="O61" s="214"/>
      <c r="P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45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</row>
    <row r="62" spans="1:104" ht="12.75">
      <c r="A62" s="159" t="s">
        <v>97</v>
      </c>
      <c r="B62" s="159"/>
      <c r="C62" s="159"/>
      <c r="D62" s="159"/>
      <c r="E62" s="180"/>
      <c r="F62" s="180"/>
      <c r="G62" s="292"/>
      <c r="H62" s="254"/>
      <c r="I62" s="159"/>
      <c r="J62" s="180"/>
      <c r="K62" s="159"/>
      <c r="L62" s="159"/>
      <c r="M62" s="159"/>
      <c r="N62" s="159"/>
      <c r="O62" s="159"/>
      <c r="P62" s="159"/>
      <c r="Q62" s="277"/>
      <c r="R62" s="159"/>
      <c r="S62" s="159"/>
      <c r="AA62" s="214"/>
      <c r="AB62" s="184"/>
      <c r="AH62" s="198"/>
      <c r="AI62" s="158"/>
      <c r="AJ62" s="158"/>
      <c r="AK62" s="158"/>
      <c r="AL62" s="158"/>
      <c r="AM62" s="158"/>
      <c r="AN62" s="255"/>
      <c r="AO62" s="158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158"/>
      <c r="BB62" s="158"/>
      <c r="BC62" s="158"/>
      <c r="BD62" s="306"/>
      <c r="BE62" s="306"/>
      <c r="BF62" s="306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</row>
    <row r="63" spans="1:104" ht="46.5" customHeight="1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160"/>
      <c r="T63" s="160"/>
      <c r="U63" s="160"/>
      <c r="V63" s="160"/>
      <c r="W63" s="160"/>
      <c r="X63" s="160"/>
      <c r="Y63" s="160"/>
      <c r="Z63" s="160"/>
      <c r="AA63" s="215"/>
      <c r="AB63" s="160"/>
      <c r="AC63" s="259"/>
      <c r="AD63" s="160"/>
      <c r="AE63" s="160"/>
      <c r="AF63" s="160"/>
      <c r="AG63" s="160"/>
      <c r="AH63" s="199"/>
      <c r="AI63" s="158"/>
      <c r="AJ63" s="158"/>
      <c r="AK63" s="158"/>
      <c r="AL63" s="158"/>
      <c r="AM63" s="158"/>
      <c r="AN63" s="255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306"/>
      <c r="BE63" s="306"/>
      <c r="BF63" s="306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</row>
    <row r="64" spans="7:104" ht="25.5">
      <c r="G64" s="294"/>
      <c r="Q64"/>
      <c r="T64" s="295"/>
      <c r="AA64" s="214"/>
      <c r="AC64" s="294"/>
      <c r="AH64" s="198"/>
      <c r="AI64" s="158"/>
      <c r="AJ64" s="158"/>
      <c r="AK64" s="158"/>
      <c r="AL64" s="158"/>
      <c r="AM64" s="158"/>
      <c r="AN64" s="294" t="s">
        <v>164</v>
      </c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306"/>
      <c r="BE64" s="306"/>
      <c r="BF64" s="306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</row>
    <row r="65" spans="1:104" ht="15.75">
      <c r="A65" s="350"/>
      <c r="B65" s="350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AA65" s="214"/>
      <c r="AI65" s="158"/>
      <c r="AJ65" s="158"/>
      <c r="AK65" s="158"/>
      <c r="AL65" s="158"/>
      <c r="AM65" s="158"/>
      <c r="AN65" s="255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306"/>
      <c r="BE65" s="306"/>
      <c r="BF65" s="306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</row>
    <row r="66" spans="27:104" ht="12.75">
      <c r="AA66" s="214"/>
      <c r="AI66" s="158"/>
      <c r="AJ66" s="158"/>
      <c r="AK66" s="158"/>
      <c r="AL66" s="158"/>
      <c r="AM66" s="158"/>
      <c r="AN66" s="255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306"/>
      <c r="BE66" s="306"/>
      <c r="BF66" s="306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</row>
    <row r="67" spans="27:104" ht="12.75">
      <c r="AA67" s="214"/>
      <c r="AI67" s="158"/>
      <c r="AJ67" s="158"/>
      <c r="AK67" s="158"/>
      <c r="AL67" s="158"/>
      <c r="AM67" s="158"/>
      <c r="AN67" s="255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306"/>
      <c r="BE67" s="306"/>
      <c r="BF67" s="306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</row>
    <row r="68" spans="27:104" ht="12.75">
      <c r="AA68" s="214"/>
      <c r="AI68" s="158"/>
      <c r="AJ68" s="158"/>
      <c r="AK68" s="158"/>
      <c r="AL68" s="158"/>
      <c r="AM68" s="158"/>
      <c r="AN68" s="255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306"/>
      <c r="BE68" s="306"/>
      <c r="BF68" s="306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</row>
    <row r="69" spans="27:104" ht="12.75">
      <c r="AA69" s="214"/>
      <c r="AI69" s="158"/>
      <c r="AJ69" s="158"/>
      <c r="AK69" s="158"/>
      <c r="AL69" s="158"/>
      <c r="AM69" s="158"/>
      <c r="AN69" s="255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306"/>
      <c r="BE69" s="306"/>
      <c r="BF69" s="306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</row>
    <row r="70" spans="27:104" ht="12.75">
      <c r="AA70" s="214"/>
      <c r="AI70" s="158"/>
      <c r="AJ70" s="158"/>
      <c r="AK70" s="158"/>
      <c r="AL70" s="158"/>
      <c r="AM70" s="158"/>
      <c r="AN70" s="255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306"/>
      <c r="BE70" s="306"/>
      <c r="BF70" s="306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</row>
    <row r="71" spans="27:104" ht="12.75">
      <c r="AA71" s="214"/>
      <c r="AI71" s="158"/>
      <c r="AJ71" s="158"/>
      <c r="AK71" s="158"/>
      <c r="AL71" s="158"/>
      <c r="AM71" s="158"/>
      <c r="AN71" s="255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306"/>
      <c r="BE71" s="306"/>
      <c r="BF71" s="306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</row>
    <row r="72" spans="27:104" ht="12.75">
      <c r="AA72" s="214"/>
      <c r="AI72" s="158"/>
      <c r="AJ72" s="158"/>
      <c r="AK72" s="158"/>
      <c r="AL72" s="158"/>
      <c r="AM72" s="158"/>
      <c r="AN72" s="255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306"/>
      <c r="BE72" s="306"/>
      <c r="BF72" s="306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</row>
    <row r="73" spans="27:104" ht="12.75">
      <c r="AA73" s="214"/>
      <c r="AI73" s="158"/>
      <c r="AJ73" s="158"/>
      <c r="AK73" s="158"/>
      <c r="AL73" s="158"/>
      <c r="AM73" s="158"/>
      <c r="AN73" s="255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306"/>
      <c r="BE73" s="306"/>
      <c r="BF73" s="306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</row>
    <row r="74" spans="27:104" ht="12.75">
      <c r="AA74" s="214"/>
      <c r="AI74" s="158"/>
      <c r="AJ74" s="158"/>
      <c r="AK74" s="158"/>
      <c r="AL74" s="158"/>
      <c r="AM74" s="158"/>
      <c r="AN74" s="255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306"/>
      <c r="BE74" s="306"/>
      <c r="BF74" s="306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</row>
    <row r="75" spans="27:104" ht="12.75">
      <c r="AA75" s="214"/>
      <c r="AI75" s="158"/>
      <c r="AJ75" s="158"/>
      <c r="AK75" s="158"/>
      <c r="AL75" s="158"/>
      <c r="AM75" s="158"/>
      <c r="AN75" s="255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306"/>
      <c r="BE75" s="306"/>
      <c r="BF75" s="306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</row>
    <row r="76" spans="27:104" ht="12.75">
      <c r="AA76" s="214"/>
      <c r="AI76" s="158"/>
      <c r="AJ76" s="158"/>
      <c r="AK76" s="158"/>
      <c r="AL76" s="158"/>
      <c r="AM76" s="158"/>
      <c r="AN76" s="255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306"/>
      <c r="BE76" s="306"/>
      <c r="BF76" s="306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</row>
    <row r="77" spans="27:104" ht="12.75">
      <c r="AA77" s="214"/>
      <c r="AI77" s="158"/>
      <c r="AJ77" s="158"/>
      <c r="AK77" s="158"/>
      <c r="AL77" s="158"/>
      <c r="AM77" s="158"/>
      <c r="AN77" s="255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306"/>
      <c r="BE77" s="306"/>
      <c r="BF77" s="306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</row>
    <row r="78" spans="27:104" ht="12.75">
      <c r="AA78" s="214"/>
      <c r="AI78" s="158"/>
      <c r="AJ78" s="158"/>
      <c r="AK78" s="158"/>
      <c r="AL78" s="158"/>
      <c r="AM78" s="158"/>
      <c r="AN78" s="255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306"/>
      <c r="BE78" s="306"/>
      <c r="BF78" s="306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</row>
    <row r="79" spans="27:104" ht="12.75">
      <c r="AA79" s="214"/>
      <c r="AI79" s="158"/>
      <c r="AJ79" s="158"/>
      <c r="AK79" s="158"/>
      <c r="AL79" s="158"/>
      <c r="AM79" s="158"/>
      <c r="AN79" s="255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306"/>
      <c r="BE79" s="306"/>
      <c r="BF79" s="306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</row>
    <row r="80" spans="27:104" ht="12.75">
      <c r="AA80" s="214"/>
      <c r="AI80" s="158"/>
      <c r="AJ80" s="158"/>
      <c r="AK80" s="158"/>
      <c r="AL80" s="158"/>
      <c r="AM80" s="158"/>
      <c r="AN80" s="255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306"/>
      <c r="BE80" s="306"/>
      <c r="BF80" s="306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</row>
    <row r="81" spans="27:104" ht="12.75">
      <c r="AA81" s="214"/>
      <c r="AI81" s="158"/>
      <c r="AJ81" s="158"/>
      <c r="AK81" s="158"/>
      <c r="AL81" s="158"/>
      <c r="AM81" s="158"/>
      <c r="AN81" s="255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306"/>
      <c r="BE81" s="306"/>
      <c r="BF81" s="306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</row>
    <row r="82" spans="27:104" ht="12.75">
      <c r="AA82" s="214"/>
      <c r="AI82" s="158"/>
      <c r="AJ82" s="158"/>
      <c r="AK82" s="158"/>
      <c r="AL82" s="158"/>
      <c r="AM82" s="158"/>
      <c r="AN82" s="255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306"/>
      <c r="BE82" s="306"/>
      <c r="BF82" s="306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</row>
    <row r="83" spans="27:104" ht="12.75">
      <c r="AA83" s="214"/>
      <c r="AI83" s="158"/>
      <c r="AJ83" s="158"/>
      <c r="AK83" s="158"/>
      <c r="AL83" s="158"/>
      <c r="AM83" s="158"/>
      <c r="AN83" s="255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306"/>
      <c r="BE83" s="306"/>
      <c r="BF83" s="306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</row>
    <row r="84" spans="27:104" ht="12.75">
      <c r="AA84" s="214"/>
      <c r="AI84" s="158"/>
      <c r="AJ84" s="158"/>
      <c r="AK84" s="158"/>
      <c r="AL84" s="158"/>
      <c r="AM84" s="158"/>
      <c r="AN84" s="255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306"/>
      <c r="BE84" s="306"/>
      <c r="BF84" s="306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</row>
    <row r="85" spans="27:104" ht="12.75">
      <c r="AA85" s="214"/>
      <c r="AI85" s="158"/>
      <c r="AJ85" s="158"/>
      <c r="AK85" s="158"/>
      <c r="AL85" s="158"/>
      <c r="AM85" s="158"/>
      <c r="AN85" s="255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306"/>
      <c r="BE85" s="306"/>
      <c r="BF85" s="306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</row>
    <row r="86" spans="27:104" ht="12.75">
      <c r="AA86" s="214"/>
      <c r="AI86" s="158"/>
      <c r="AJ86" s="158"/>
      <c r="AK86" s="158"/>
      <c r="AL86" s="158"/>
      <c r="AM86" s="158"/>
      <c r="AN86" s="255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306"/>
      <c r="BE86" s="306"/>
      <c r="BF86" s="306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</row>
    <row r="87" spans="27:104" ht="12.75">
      <c r="AA87" s="214"/>
      <c r="AI87" s="158"/>
      <c r="AJ87" s="158"/>
      <c r="AK87" s="158"/>
      <c r="AL87" s="158"/>
      <c r="AM87" s="158"/>
      <c r="AN87" s="255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306"/>
      <c r="BE87" s="306"/>
      <c r="BF87" s="306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</row>
    <row r="88" spans="27:104" ht="12.75">
      <c r="AA88" s="214"/>
      <c r="AI88" s="158"/>
      <c r="AJ88" s="158"/>
      <c r="AK88" s="158"/>
      <c r="AL88" s="158"/>
      <c r="AM88" s="158"/>
      <c r="AN88" s="255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306"/>
      <c r="BE88" s="306"/>
      <c r="BF88" s="306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</row>
    <row r="89" spans="27:104" ht="12.75">
      <c r="AA89" s="214"/>
      <c r="AI89" s="158"/>
      <c r="AJ89" s="158"/>
      <c r="AK89" s="158"/>
      <c r="AL89" s="158"/>
      <c r="AM89" s="158"/>
      <c r="AN89" s="255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306"/>
      <c r="BE89" s="306"/>
      <c r="BF89" s="306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</row>
    <row r="90" spans="27:104" ht="12.75">
      <c r="AA90" s="214"/>
      <c r="AI90" s="158"/>
      <c r="AJ90" s="158"/>
      <c r="AK90" s="158"/>
      <c r="AL90" s="158"/>
      <c r="AM90" s="158"/>
      <c r="AN90" s="255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306"/>
      <c r="BE90" s="306"/>
      <c r="BF90" s="306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</row>
    <row r="91" spans="27:104" ht="12.75">
      <c r="AA91" s="214"/>
      <c r="AI91" s="158"/>
      <c r="AJ91" s="158"/>
      <c r="AK91" s="158"/>
      <c r="AL91" s="158"/>
      <c r="AM91" s="158"/>
      <c r="AN91" s="255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306"/>
      <c r="BE91" s="306"/>
      <c r="BF91" s="306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</row>
    <row r="92" spans="27:104" ht="12.75">
      <c r="AA92" s="214"/>
      <c r="AI92" s="158"/>
      <c r="AJ92" s="158"/>
      <c r="AK92" s="158"/>
      <c r="AL92" s="158"/>
      <c r="AM92" s="158"/>
      <c r="AN92" s="255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306"/>
      <c r="BE92" s="306"/>
      <c r="BF92" s="306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</row>
    <row r="93" spans="27:104" ht="12.75">
      <c r="AA93" s="214"/>
      <c r="AI93" s="158"/>
      <c r="AJ93" s="158"/>
      <c r="AK93" s="158"/>
      <c r="AL93" s="158"/>
      <c r="AM93" s="158"/>
      <c r="AN93" s="255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306"/>
      <c r="BE93" s="306"/>
      <c r="BF93" s="306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</row>
    <row r="94" spans="27:104" ht="12.75">
      <c r="AA94" s="214"/>
      <c r="AI94" s="158"/>
      <c r="AJ94" s="158"/>
      <c r="AK94" s="158"/>
      <c r="AL94" s="158"/>
      <c r="AM94" s="158"/>
      <c r="AN94" s="255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306"/>
      <c r="BE94" s="306"/>
      <c r="BF94" s="306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</row>
    <row r="95" spans="27:104" ht="12.75">
      <c r="AA95" s="214"/>
      <c r="AI95" s="158"/>
      <c r="AJ95" s="158"/>
      <c r="AK95" s="158"/>
      <c r="AL95" s="158"/>
      <c r="AM95" s="158"/>
      <c r="AN95" s="255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306"/>
      <c r="BE95" s="306"/>
      <c r="BF95" s="306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</row>
    <row r="96" spans="27:104" ht="12.75">
      <c r="AA96" s="214"/>
      <c r="AI96" s="158"/>
      <c r="AJ96" s="158"/>
      <c r="AK96" s="158"/>
      <c r="AL96" s="158"/>
      <c r="AM96" s="158"/>
      <c r="AN96" s="255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306"/>
      <c r="BE96" s="306"/>
      <c r="BF96" s="306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</row>
    <row r="97" spans="27:104" ht="12.75">
      <c r="AA97" s="214"/>
      <c r="AI97" s="158"/>
      <c r="AJ97" s="158"/>
      <c r="AK97" s="158"/>
      <c r="AL97" s="158"/>
      <c r="AM97" s="158"/>
      <c r="AN97" s="255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306"/>
      <c r="BE97" s="306"/>
      <c r="BF97" s="306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</row>
    <row r="98" spans="27:104" ht="12.75">
      <c r="AA98" s="214"/>
      <c r="AI98" s="158"/>
      <c r="AJ98" s="158"/>
      <c r="AK98" s="158"/>
      <c r="AL98" s="158"/>
      <c r="AM98" s="158"/>
      <c r="AN98" s="255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306"/>
      <c r="BE98" s="306"/>
      <c r="BF98" s="306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</row>
    <row r="99" spans="27:104" ht="12.75">
      <c r="AA99" s="214"/>
      <c r="AI99" s="158"/>
      <c r="AJ99" s="158"/>
      <c r="AK99" s="158"/>
      <c r="AL99" s="158"/>
      <c r="AM99" s="158"/>
      <c r="AN99" s="255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306"/>
      <c r="BE99" s="306"/>
      <c r="BF99" s="306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</row>
    <row r="100" spans="27:104" ht="12.75">
      <c r="AA100" s="214"/>
      <c r="AI100" s="158"/>
      <c r="AJ100" s="158"/>
      <c r="AK100" s="158"/>
      <c r="AL100" s="158"/>
      <c r="AM100" s="158"/>
      <c r="AN100" s="255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306"/>
      <c r="BE100" s="306"/>
      <c r="BF100" s="306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</row>
    <row r="101" spans="27:104" ht="12.75">
      <c r="AA101" s="214"/>
      <c r="AI101" s="158"/>
      <c r="AJ101" s="158"/>
      <c r="AK101" s="158"/>
      <c r="AL101" s="158"/>
      <c r="AM101" s="158"/>
      <c r="AN101" s="255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306"/>
      <c r="BE101" s="306"/>
      <c r="BF101" s="306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</row>
    <row r="102" spans="27:104" ht="12.75">
      <c r="AA102" s="214"/>
      <c r="AI102" s="158"/>
      <c r="AJ102" s="158"/>
      <c r="AK102" s="158"/>
      <c r="AL102" s="158"/>
      <c r="AM102" s="158"/>
      <c r="AN102" s="255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306"/>
      <c r="BE102" s="306"/>
      <c r="BF102" s="306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</row>
    <row r="103" spans="27:104" ht="12.75">
      <c r="AA103" s="214"/>
      <c r="AI103" s="158"/>
      <c r="AJ103" s="158"/>
      <c r="AK103" s="158"/>
      <c r="AL103" s="158"/>
      <c r="AM103" s="158"/>
      <c r="AN103" s="255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306"/>
      <c r="BE103" s="306"/>
      <c r="BF103" s="306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</row>
    <row r="104" spans="27:104" ht="12.75">
      <c r="AA104" s="214"/>
      <c r="AI104" s="158"/>
      <c r="AJ104" s="158"/>
      <c r="AK104" s="158"/>
      <c r="AL104" s="158"/>
      <c r="AM104" s="158"/>
      <c r="AN104" s="255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306"/>
      <c r="BE104" s="306"/>
      <c r="BF104" s="306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</row>
    <row r="105" spans="27:104" ht="12.75">
      <c r="AA105" s="214"/>
      <c r="AI105" s="158"/>
      <c r="AJ105" s="158"/>
      <c r="AK105" s="158"/>
      <c r="AL105" s="158"/>
      <c r="AM105" s="158"/>
      <c r="AN105" s="255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306"/>
      <c r="BE105" s="306"/>
      <c r="BF105" s="306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</row>
    <row r="106" spans="27:104" ht="12.75">
      <c r="AA106" s="214"/>
      <c r="AI106" s="158"/>
      <c r="AJ106" s="158"/>
      <c r="AK106" s="158"/>
      <c r="AL106" s="158"/>
      <c r="AM106" s="158"/>
      <c r="AN106" s="255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306"/>
      <c r="BE106" s="306"/>
      <c r="BF106" s="306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</row>
    <row r="107" spans="27:104" ht="12.75">
      <c r="AA107" s="214"/>
      <c r="AI107" s="158"/>
      <c r="AJ107" s="158"/>
      <c r="AK107" s="158"/>
      <c r="AL107" s="158"/>
      <c r="AM107" s="158"/>
      <c r="AN107" s="255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306"/>
      <c r="BE107" s="306"/>
      <c r="BF107" s="306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</row>
    <row r="108" spans="27:104" ht="12.75">
      <c r="AA108" s="214"/>
      <c r="AI108" s="158"/>
      <c r="AJ108" s="158"/>
      <c r="AK108" s="158"/>
      <c r="AL108" s="158"/>
      <c r="AM108" s="158"/>
      <c r="AN108" s="255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306"/>
      <c r="BE108" s="306"/>
      <c r="BF108" s="306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</row>
    <row r="109" spans="27:104" ht="12.75">
      <c r="AA109" s="214"/>
      <c r="AI109" s="158"/>
      <c r="AJ109" s="158"/>
      <c r="AK109" s="158"/>
      <c r="AL109" s="158"/>
      <c r="AM109" s="158"/>
      <c r="AN109" s="255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306"/>
      <c r="BE109" s="306"/>
      <c r="BF109" s="306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</row>
    <row r="110" spans="27:104" ht="12.75">
      <c r="AA110" s="214"/>
      <c r="AI110" s="158"/>
      <c r="AJ110" s="158"/>
      <c r="AK110" s="158"/>
      <c r="AL110" s="158"/>
      <c r="AM110" s="158"/>
      <c r="AN110" s="255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306"/>
      <c r="BE110" s="306"/>
      <c r="BF110" s="306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</row>
    <row r="111" spans="27:104" ht="12.75">
      <c r="AA111" s="214"/>
      <c r="AI111" s="158"/>
      <c r="AJ111" s="158"/>
      <c r="AK111" s="158"/>
      <c r="AL111" s="158"/>
      <c r="AM111" s="158"/>
      <c r="AN111" s="255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306"/>
      <c r="BE111" s="306"/>
      <c r="BF111" s="306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</row>
    <row r="112" spans="27:104" ht="12.75">
      <c r="AA112" s="214"/>
      <c r="AI112" s="158"/>
      <c r="AJ112" s="158"/>
      <c r="AK112" s="158"/>
      <c r="AL112" s="158"/>
      <c r="AM112" s="158"/>
      <c r="AN112" s="255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306"/>
      <c r="BE112" s="306"/>
      <c r="BF112" s="306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</row>
    <row r="113" spans="27:104" ht="12.75">
      <c r="AA113" s="214"/>
      <c r="AI113" s="158"/>
      <c r="AJ113" s="158"/>
      <c r="AK113" s="158"/>
      <c r="AL113" s="158"/>
      <c r="AM113" s="158"/>
      <c r="AN113" s="255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306"/>
      <c r="BE113" s="306"/>
      <c r="BF113" s="306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</row>
    <row r="114" spans="27:104" ht="12.75">
      <c r="AA114" s="214"/>
      <c r="AI114" s="158"/>
      <c r="AJ114" s="158"/>
      <c r="AK114" s="158"/>
      <c r="AL114" s="158"/>
      <c r="AM114" s="158"/>
      <c r="AN114" s="255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306"/>
      <c r="BE114" s="306"/>
      <c r="BF114" s="306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</row>
    <row r="115" spans="27:104" ht="12.75">
      <c r="AA115" s="214"/>
      <c r="AI115" s="158"/>
      <c r="AJ115" s="158"/>
      <c r="AK115" s="158"/>
      <c r="AL115" s="158"/>
      <c r="AM115" s="158"/>
      <c r="AN115" s="255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306"/>
      <c r="BE115" s="306"/>
      <c r="BF115" s="306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</row>
    <row r="116" spans="27:104" ht="12.75">
      <c r="AA116" s="214"/>
      <c r="AI116" s="158"/>
      <c r="AJ116" s="158"/>
      <c r="AK116" s="158"/>
      <c r="AL116" s="158"/>
      <c r="AM116" s="158"/>
      <c r="AN116" s="255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306"/>
      <c r="BE116" s="306"/>
      <c r="BF116" s="306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</row>
    <row r="117" spans="27:104" ht="12.75">
      <c r="AA117" s="214"/>
      <c r="AI117" s="158"/>
      <c r="AJ117" s="158"/>
      <c r="AK117" s="158"/>
      <c r="AL117" s="158"/>
      <c r="AM117" s="158"/>
      <c r="AN117" s="255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306"/>
      <c r="BE117" s="306"/>
      <c r="BF117" s="306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</row>
    <row r="118" spans="27:104" ht="12.75">
      <c r="AA118" s="214"/>
      <c r="AI118" s="158"/>
      <c r="AJ118" s="158"/>
      <c r="AK118" s="158"/>
      <c r="AL118" s="158"/>
      <c r="AM118" s="158"/>
      <c r="AN118" s="255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306"/>
      <c r="BE118" s="306"/>
      <c r="BF118" s="306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</row>
    <row r="119" spans="27:104" ht="12.75">
      <c r="AA119" s="214"/>
      <c r="AI119" s="158"/>
      <c r="AJ119" s="158"/>
      <c r="AK119" s="158"/>
      <c r="AL119" s="158"/>
      <c r="AM119" s="158"/>
      <c r="AN119" s="255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306"/>
      <c r="BE119" s="306"/>
      <c r="BF119" s="306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</row>
    <row r="120" spans="27:104" ht="12.75">
      <c r="AA120" s="214"/>
      <c r="AI120" s="158"/>
      <c r="AJ120" s="158"/>
      <c r="AK120" s="158"/>
      <c r="AL120" s="158"/>
      <c r="AM120" s="158"/>
      <c r="AN120" s="255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306"/>
      <c r="BE120" s="306"/>
      <c r="BF120" s="306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</row>
    <row r="121" spans="27:104" ht="12.75">
      <c r="AA121" s="214"/>
      <c r="AI121" s="158"/>
      <c r="AJ121" s="158"/>
      <c r="AK121" s="158"/>
      <c r="AL121" s="158"/>
      <c r="AM121" s="158"/>
      <c r="AN121" s="255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306"/>
      <c r="BE121" s="306"/>
      <c r="BF121" s="306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</row>
    <row r="122" spans="27:104" ht="12.75">
      <c r="AA122" s="214"/>
      <c r="AI122" s="158"/>
      <c r="AJ122" s="158"/>
      <c r="AK122" s="158"/>
      <c r="AL122" s="158"/>
      <c r="AM122" s="158"/>
      <c r="AN122" s="255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306"/>
      <c r="BE122" s="306"/>
      <c r="BF122" s="306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</row>
    <row r="123" spans="27:104" ht="12.75">
      <c r="AA123" s="214"/>
      <c r="AI123" s="158"/>
      <c r="AJ123" s="158"/>
      <c r="AK123" s="158"/>
      <c r="AL123" s="158"/>
      <c r="AM123" s="158"/>
      <c r="AN123" s="255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306"/>
      <c r="BE123" s="306"/>
      <c r="BF123" s="306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</row>
    <row r="124" spans="27:104" ht="12.75">
      <c r="AA124" s="214"/>
      <c r="AI124" s="158"/>
      <c r="AJ124" s="158"/>
      <c r="AK124" s="158"/>
      <c r="AL124" s="158"/>
      <c r="AM124" s="158"/>
      <c r="AN124" s="255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306"/>
      <c r="BE124" s="306"/>
      <c r="BF124" s="306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</row>
    <row r="125" spans="27:104" ht="12.75">
      <c r="AA125" s="214"/>
      <c r="AI125" s="158"/>
      <c r="AJ125" s="158"/>
      <c r="AK125" s="158"/>
      <c r="AL125" s="158"/>
      <c r="AM125" s="158"/>
      <c r="AN125" s="255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306"/>
      <c r="BE125" s="306"/>
      <c r="BF125" s="306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</row>
    <row r="126" spans="27:104" ht="12.75">
      <c r="AA126" s="214"/>
      <c r="AI126" s="158"/>
      <c r="AJ126" s="158"/>
      <c r="AK126" s="158"/>
      <c r="AL126" s="158"/>
      <c r="AM126" s="158"/>
      <c r="AN126" s="255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306"/>
      <c r="BE126" s="306"/>
      <c r="BF126" s="306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</row>
    <row r="127" spans="27:104" ht="12.75">
      <c r="AA127" s="214"/>
      <c r="AI127" s="158"/>
      <c r="AJ127" s="158"/>
      <c r="AK127" s="158"/>
      <c r="AL127" s="158"/>
      <c r="AM127" s="158"/>
      <c r="AN127" s="255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306"/>
      <c r="BE127" s="306"/>
      <c r="BF127" s="306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</row>
    <row r="128" spans="27:104" ht="12.75">
      <c r="AA128" s="214"/>
      <c r="AI128" s="158"/>
      <c r="AJ128" s="158"/>
      <c r="AK128" s="158"/>
      <c r="AL128" s="158"/>
      <c r="AM128" s="158"/>
      <c r="AN128" s="255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306"/>
      <c r="BE128" s="306"/>
      <c r="BF128" s="306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</row>
    <row r="129" spans="27:104" ht="12.75">
      <c r="AA129" s="214"/>
      <c r="AI129" s="158"/>
      <c r="AJ129" s="158"/>
      <c r="AK129" s="158"/>
      <c r="AL129" s="158"/>
      <c r="AM129" s="158"/>
      <c r="AN129" s="255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306"/>
      <c r="BE129" s="306"/>
      <c r="BF129" s="306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</row>
    <row r="130" spans="27:104" ht="12.75">
      <c r="AA130" s="214"/>
      <c r="AI130" s="158"/>
      <c r="AJ130" s="158"/>
      <c r="AK130" s="158"/>
      <c r="AL130" s="158"/>
      <c r="AM130" s="158"/>
      <c r="AN130" s="255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306"/>
      <c r="BE130" s="306"/>
      <c r="BF130" s="306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</row>
    <row r="131" spans="27:104" ht="12.75">
      <c r="AA131" s="214"/>
      <c r="AI131" s="158"/>
      <c r="AJ131" s="158"/>
      <c r="AK131" s="158"/>
      <c r="AL131" s="158"/>
      <c r="AM131" s="158"/>
      <c r="AN131" s="255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306"/>
      <c r="BE131" s="306"/>
      <c r="BF131" s="306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</row>
    <row r="132" spans="27:104" ht="12.75">
      <c r="AA132" s="214"/>
      <c r="AI132" s="158"/>
      <c r="AJ132" s="158"/>
      <c r="AK132" s="158"/>
      <c r="AL132" s="158"/>
      <c r="AM132" s="158"/>
      <c r="AN132" s="255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306"/>
      <c r="BE132" s="306"/>
      <c r="BF132" s="306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</row>
    <row r="133" spans="27:104" ht="12.75">
      <c r="AA133" s="214"/>
      <c r="AI133" s="158"/>
      <c r="AJ133" s="158"/>
      <c r="AK133" s="158"/>
      <c r="AL133" s="158"/>
      <c r="AM133" s="158"/>
      <c r="AN133" s="255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306"/>
      <c r="BE133" s="306"/>
      <c r="BF133" s="306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</row>
    <row r="134" spans="27:104" ht="12.75">
      <c r="AA134" s="214"/>
      <c r="AI134" s="158"/>
      <c r="AJ134" s="158"/>
      <c r="AK134" s="158"/>
      <c r="AL134" s="158"/>
      <c r="AM134" s="158"/>
      <c r="AN134" s="255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306"/>
      <c r="BE134" s="306"/>
      <c r="BF134" s="306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</row>
    <row r="135" spans="27:104" ht="12.75">
      <c r="AA135" s="214"/>
      <c r="AI135" s="158"/>
      <c r="AJ135" s="158"/>
      <c r="AK135" s="158"/>
      <c r="AL135" s="158"/>
      <c r="AM135" s="158"/>
      <c r="AN135" s="255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306"/>
      <c r="BE135" s="306"/>
      <c r="BF135" s="306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</row>
    <row r="136" spans="27:104" ht="12.75">
      <c r="AA136" s="214"/>
      <c r="AI136" s="158"/>
      <c r="AJ136" s="158"/>
      <c r="AK136" s="158"/>
      <c r="AL136" s="158"/>
      <c r="AM136" s="158"/>
      <c r="AN136" s="255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306"/>
      <c r="BE136" s="306"/>
      <c r="BF136" s="306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</row>
    <row r="137" spans="27:104" ht="12.75">
      <c r="AA137" s="214"/>
      <c r="AI137" s="158"/>
      <c r="AJ137" s="158"/>
      <c r="AK137" s="158"/>
      <c r="AL137" s="158"/>
      <c r="AM137" s="158"/>
      <c r="AN137" s="255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306"/>
      <c r="BE137" s="306"/>
      <c r="BF137" s="306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</row>
    <row r="138" spans="27:104" ht="12.75">
      <c r="AA138" s="214"/>
      <c r="AI138" s="158"/>
      <c r="AJ138" s="158"/>
      <c r="AK138" s="158"/>
      <c r="AL138" s="158"/>
      <c r="AM138" s="158"/>
      <c r="AN138" s="255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306"/>
      <c r="BE138" s="306"/>
      <c r="BF138" s="306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</row>
    <row r="139" spans="27:104" ht="12.75">
      <c r="AA139" s="214"/>
      <c r="AI139" s="158"/>
      <c r="AJ139" s="158"/>
      <c r="AK139" s="158"/>
      <c r="AL139" s="158"/>
      <c r="AM139" s="158"/>
      <c r="AN139" s="255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306"/>
      <c r="BE139" s="306"/>
      <c r="BF139" s="306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</row>
    <row r="140" spans="27:104" ht="12.75">
      <c r="AA140" s="214"/>
      <c r="AI140" s="158"/>
      <c r="AJ140" s="158"/>
      <c r="AK140" s="158"/>
      <c r="AL140" s="158"/>
      <c r="AM140" s="158"/>
      <c r="AN140" s="255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306"/>
      <c r="BE140" s="306"/>
      <c r="BF140" s="306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</row>
    <row r="141" spans="27:104" ht="12.75">
      <c r="AA141" s="214"/>
      <c r="AI141" s="158"/>
      <c r="AJ141" s="158"/>
      <c r="AK141" s="158"/>
      <c r="AL141" s="158"/>
      <c r="AM141" s="158"/>
      <c r="AN141" s="255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306"/>
      <c r="BE141" s="306"/>
      <c r="BF141" s="306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</row>
    <row r="142" spans="27:104" ht="12.75">
      <c r="AA142" s="214"/>
      <c r="AI142" s="158"/>
      <c r="AJ142" s="158"/>
      <c r="AK142" s="158"/>
      <c r="AL142" s="158"/>
      <c r="AM142" s="158"/>
      <c r="AN142" s="255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306"/>
      <c r="BE142" s="306"/>
      <c r="BF142" s="306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</row>
    <row r="143" spans="27:104" ht="12.75">
      <c r="AA143" s="214"/>
      <c r="AI143" s="158"/>
      <c r="AJ143" s="158"/>
      <c r="AK143" s="158"/>
      <c r="AL143" s="158"/>
      <c r="AM143" s="158"/>
      <c r="AN143" s="255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306"/>
      <c r="BE143" s="306"/>
      <c r="BF143" s="306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</row>
    <row r="144" spans="27:104" ht="12.75">
      <c r="AA144" s="214"/>
      <c r="AI144" s="158"/>
      <c r="AJ144" s="158"/>
      <c r="AK144" s="158"/>
      <c r="AL144" s="158"/>
      <c r="AM144" s="158"/>
      <c r="AN144" s="255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306"/>
      <c r="BE144" s="306"/>
      <c r="BF144" s="306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</row>
    <row r="145" spans="27:104" ht="12.75">
      <c r="AA145" s="214"/>
      <c r="AI145" s="158"/>
      <c r="AJ145" s="158"/>
      <c r="AK145" s="158"/>
      <c r="AL145" s="158"/>
      <c r="AM145" s="158"/>
      <c r="AN145" s="255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306"/>
      <c r="BE145" s="306"/>
      <c r="BF145" s="306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</row>
    <row r="146" spans="27:104" ht="12.75">
      <c r="AA146" s="214"/>
      <c r="AI146" s="158"/>
      <c r="AJ146" s="158"/>
      <c r="AK146" s="158"/>
      <c r="AL146" s="158"/>
      <c r="AM146" s="158"/>
      <c r="AN146" s="255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306"/>
      <c r="BE146" s="306"/>
      <c r="BF146" s="306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</row>
    <row r="147" spans="27:104" ht="12.75">
      <c r="AA147" s="214"/>
      <c r="AI147" s="158"/>
      <c r="AJ147" s="158"/>
      <c r="AK147" s="158"/>
      <c r="AL147" s="158"/>
      <c r="AM147" s="158"/>
      <c r="AN147" s="255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306"/>
      <c r="BE147" s="306"/>
      <c r="BF147" s="306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</row>
    <row r="148" spans="27:104" ht="12.75">
      <c r="AA148" s="214"/>
      <c r="AI148" s="158"/>
      <c r="AJ148" s="158"/>
      <c r="AK148" s="158"/>
      <c r="AL148" s="158"/>
      <c r="AM148" s="158"/>
      <c r="AN148" s="255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306"/>
      <c r="BE148" s="306"/>
      <c r="BF148" s="306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</row>
    <row r="149" spans="27:104" ht="12.75">
      <c r="AA149" s="214"/>
      <c r="AI149" s="158"/>
      <c r="AJ149" s="158"/>
      <c r="AK149" s="158"/>
      <c r="AL149" s="158"/>
      <c r="AM149" s="158"/>
      <c r="AN149" s="255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306"/>
      <c r="BE149" s="306"/>
      <c r="BF149" s="306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</row>
    <row r="150" spans="27:104" ht="12.75">
      <c r="AA150" s="214"/>
      <c r="AI150" s="158"/>
      <c r="AJ150" s="158"/>
      <c r="AK150" s="158"/>
      <c r="AL150" s="158"/>
      <c r="AM150" s="158"/>
      <c r="AN150" s="255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306"/>
      <c r="BE150" s="306"/>
      <c r="BF150" s="306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</row>
    <row r="151" spans="27:104" ht="12.75">
      <c r="AA151" s="214"/>
      <c r="AI151" s="158"/>
      <c r="AJ151" s="158"/>
      <c r="AK151" s="158"/>
      <c r="AL151" s="158"/>
      <c r="AM151" s="158"/>
      <c r="AN151" s="255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306"/>
      <c r="BE151" s="306"/>
      <c r="BF151" s="306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</row>
    <row r="152" spans="27:104" ht="12.75">
      <c r="AA152" s="214"/>
      <c r="AI152" s="158"/>
      <c r="AJ152" s="158"/>
      <c r="AK152" s="158"/>
      <c r="AL152" s="158"/>
      <c r="AM152" s="158"/>
      <c r="AN152" s="255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306"/>
      <c r="BE152" s="306"/>
      <c r="BF152" s="306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</row>
    <row r="153" spans="27:104" ht="12.75">
      <c r="AA153" s="214"/>
      <c r="AI153" s="158"/>
      <c r="AJ153" s="158"/>
      <c r="AK153" s="158"/>
      <c r="AL153" s="158"/>
      <c r="AM153" s="158"/>
      <c r="AN153" s="255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306"/>
      <c r="BE153" s="306"/>
      <c r="BF153" s="306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</row>
    <row r="154" spans="27:104" ht="12.75">
      <c r="AA154" s="214"/>
      <c r="AI154" s="158"/>
      <c r="AJ154" s="158"/>
      <c r="AK154" s="158"/>
      <c r="AL154" s="158"/>
      <c r="AM154" s="158"/>
      <c r="AN154" s="255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306"/>
      <c r="BE154" s="306"/>
      <c r="BF154" s="306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</row>
    <row r="155" spans="35:104" ht="12.75">
      <c r="AI155" s="158"/>
      <c r="AJ155" s="158"/>
      <c r="AK155" s="158"/>
      <c r="AL155" s="158"/>
      <c r="AM155" s="158"/>
      <c r="AN155" s="255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306"/>
      <c r="BE155" s="306"/>
      <c r="BF155" s="306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</row>
    <row r="156" spans="35:104" ht="12.75">
      <c r="AI156" s="158"/>
      <c r="AJ156" s="158"/>
      <c r="AK156" s="158"/>
      <c r="AL156" s="158"/>
      <c r="AM156" s="158"/>
      <c r="AN156" s="255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306"/>
      <c r="BE156" s="306"/>
      <c r="BF156" s="306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</row>
    <row r="157" spans="35:104" ht="12.75">
      <c r="AI157" s="158"/>
      <c r="AJ157" s="158"/>
      <c r="AK157" s="158"/>
      <c r="AL157" s="158"/>
      <c r="AM157" s="158"/>
      <c r="AN157" s="255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306"/>
      <c r="BE157" s="306"/>
      <c r="BF157" s="306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</row>
    <row r="158" spans="35:104" ht="12.75">
      <c r="AI158" s="158"/>
      <c r="AJ158" s="158"/>
      <c r="AK158" s="158"/>
      <c r="AL158" s="158"/>
      <c r="AM158" s="158"/>
      <c r="AN158" s="255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306"/>
      <c r="BE158" s="306"/>
      <c r="BF158" s="306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</row>
    <row r="159" spans="35:104" ht="12.75">
      <c r="AI159" s="158"/>
      <c r="AJ159" s="158"/>
      <c r="AK159" s="158"/>
      <c r="AL159" s="158"/>
      <c r="AM159" s="158"/>
      <c r="AN159" s="255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306"/>
      <c r="BE159" s="306"/>
      <c r="BF159" s="306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</row>
    <row r="160" spans="35:104" ht="12.75">
      <c r="AI160" s="158"/>
      <c r="AJ160" s="158"/>
      <c r="AK160" s="158"/>
      <c r="AL160" s="158"/>
      <c r="AM160" s="158"/>
      <c r="AN160" s="255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306"/>
      <c r="BE160" s="306"/>
      <c r="BF160" s="306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</row>
    <row r="161" spans="35:104" ht="12.75">
      <c r="AI161" s="158"/>
      <c r="AJ161" s="158"/>
      <c r="AK161" s="158"/>
      <c r="AL161" s="158"/>
      <c r="AM161" s="158"/>
      <c r="AN161" s="255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306"/>
      <c r="BE161" s="306"/>
      <c r="BF161" s="306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</row>
    <row r="162" spans="35:104" ht="12.75">
      <c r="AI162" s="158"/>
      <c r="AJ162" s="158"/>
      <c r="AK162" s="158"/>
      <c r="AL162" s="158"/>
      <c r="AM162" s="158"/>
      <c r="AN162" s="255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306"/>
      <c r="BE162" s="306"/>
      <c r="BF162" s="306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</row>
    <row r="163" spans="35:104" ht="12.75">
      <c r="AI163" s="158"/>
      <c r="AJ163" s="158"/>
      <c r="AK163" s="158"/>
      <c r="AL163" s="158"/>
      <c r="AM163" s="158"/>
      <c r="AN163" s="255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306"/>
      <c r="BE163" s="306"/>
      <c r="BF163" s="306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</row>
    <row r="164" spans="35:104" ht="12.75">
      <c r="AI164" s="158"/>
      <c r="AJ164" s="158"/>
      <c r="AK164" s="158"/>
      <c r="AL164" s="158"/>
      <c r="AM164" s="158"/>
      <c r="AN164" s="255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306"/>
      <c r="BE164" s="306"/>
      <c r="BF164" s="306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</row>
    <row r="165" spans="35:104" ht="12.75">
      <c r="AI165" s="158"/>
      <c r="AJ165" s="158"/>
      <c r="AK165" s="158"/>
      <c r="AL165" s="158"/>
      <c r="AM165" s="158"/>
      <c r="AN165" s="255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306"/>
      <c r="BE165" s="306"/>
      <c r="BF165" s="306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</row>
    <row r="166" spans="35:104" ht="12.75">
      <c r="AI166" s="158"/>
      <c r="AJ166" s="158"/>
      <c r="AK166" s="158"/>
      <c r="AL166" s="158"/>
      <c r="AM166" s="158"/>
      <c r="AN166" s="255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306"/>
      <c r="BE166" s="306"/>
      <c r="BF166" s="306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</row>
    <row r="167" spans="35:104" ht="12.75">
      <c r="AI167" s="158"/>
      <c r="AJ167" s="158"/>
      <c r="AK167" s="158"/>
      <c r="AL167" s="158"/>
      <c r="AM167" s="158"/>
      <c r="AN167" s="255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306"/>
      <c r="BE167" s="306"/>
      <c r="BF167" s="306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</row>
    <row r="168" spans="35:104" ht="12.75">
      <c r="AI168" s="158"/>
      <c r="AJ168" s="158"/>
      <c r="AK168" s="158"/>
      <c r="AL168" s="158"/>
      <c r="AM168" s="158"/>
      <c r="AN168" s="255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306"/>
      <c r="BE168" s="306"/>
      <c r="BF168" s="306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</row>
    <row r="169" spans="35:104" ht="12.75">
      <c r="AI169" s="158"/>
      <c r="AJ169" s="158"/>
      <c r="AK169" s="158"/>
      <c r="AL169" s="158"/>
      <c r="AM169" s="158"/>
      <c r="AN169" s="255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306"/>
      <c r="BE169" s="306"/>
      <c r="BF169" s="306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</row>
    <row r="170" spans="35:104" ht="12.75">
      <c r="AI170" s="158"/>
      <c r="AJ170" s="158"/>
      <c r="AK170" s="158"/>
      <c r="AL170" s="158"/>
      <c r="AM170" s="158"/>
      <c r="AN170" s="255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306"/>
      <c r="BE170" s="306"/>
      <c r="BF170" s="306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</row>
    <row r="171" spans="35:104" ht="12.75">
      <c r="AI171" s="158"/>
      <c r="AJ171" s="158"/>
      <c r="AK171" s="158"/>
      <c r="AL171" s="158"/>
      <c r="AM171" s="158"/>
      <c r="AN171" s="255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306"/>
      <c r="BE171" s="306"/>
      <c r="BF171" s="306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</row>
    <row r="172" spans="35:104" ht="12.75">
      <c r="AI172" s="158"/>
      <c r="AJ172" s="158"/>
      <c r="AK172" s="158"/>
      <c r="AL172" s="158"/>
      <c r="AM172" s="158"/>
      <c r="AN172" s="255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306"/>
      <c r="BE172" s="306"/>
      <c r="BF172" s="306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</row>
    <row r="173" spans="35:104" ht="12.75">
      <c r="AI173" s="158"/>
      <c r="AJ173" s="158"/>
      <c r="AK173" s="158"/>
      <c r="AL173" s="158"/>
      <c r="AM173" s="158"/>
      <c r="AN173" s="255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306"/>
      <c r="BE173" s="306"/>
      <c r="BF173" s="306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</row>
    <row r="174" spans="35:104" ht="12.75">
      <c r="AI174" s="158"/>
      <c r="AJ174" s="158"/>
      <c r="AK174" s="158"/>
      <c r="AL174" s="158"/>
      <c r="AM174" s="158"/>
      <c r="AN174" s="255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306"/>
      <c r="BE174" s="306"/>
      <c r="BF174" s="306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</row>
    <row r="175" spans="35:104" ht="12.75">
      <c r="AI175" s="158"/>
      <c r="AJ175" s="158"/>
      <c r="AK175" s="158"/>
      <c r="AL175" s="158"/>
      <c r="AM175" s="158"/>
      <c r="AN175" s="255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306"/>
      <c r="BE175" s="306"/>
      <c r="BF175" s="306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</row>
    <row r="176" spans="35:104" ht="12.75">
      <c r="AI176" s="158"/>
      <c r="AJ176" s="158"/>
      <c r="AK176" s="158"/>
      <c r="AL176" s="158"/>
      <c r="AM176" s="158"/>
      <c r="AN176" s="255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306"/>
      <c r="BE176" s="306"/>
      <c r="BF176" s="306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</row>
    <row r="177" spans="35:104" ht="12.75">
      <c r="AI177" s="158"/>
      <c r="AJ177" s="158"/>
      <c r="AK177" s="158"/>
      <c r="AL177" s="158"/>
      <c r="AM177" s="158"/>
      <c r="AN177" s="255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306"/>
      <c r="BE177" s="306"/>
      <c r="BF177" s="306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</row>
    <row r="178" spans="35:104" ht="12.75">
      <c r="AI178" s="158"/>
      <c r="AJ178" s="158"/>
      <c r="AK178" s="158"/>
      <c r="AL178" s="158"/>
      <c r="AM178" s="158"/>
      <c r="AN178" s="255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306"/>
      <c r="BE178" s="306"/>
      <c r="BF178" s="306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</row>
    <row r="179" spans="35:104" ht="12.75">
      <c r="AI179" s="158"/>
      <c r="AJ179" s="158"/>
      <c r="AK179" s="158"/>
      <c r="AL179" s="158"/>
      <c r="AM179" s="158"/>
      <c r="AN179" s="255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306"/>
      <c r="BE179" s="306"/>
      <c r="BF179" s="306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</row>
    <row r="180" spans="35:104" ht="12.75">
      <c r="AI180" s="158"/>
      <c r="AJ180" s="158"/>
      <c r="AK180" s="158"/>
      <c r="AL180" s="158"/>
      <c r="AM180" s="158"/>
      <c r="AN180" s="255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306"/>
      <c r="BE180" s="306"/>
      <c r="BF180" s="306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</row>
    <row r="181" spans="35:104" ht="12.75">
      <c r="AI181" s="158"/>
      <c r="AJ181" s="158"/>
      <c r="AK181" s="158"/>
      <c r="AL181" s="158"/>
      <c r="AM181" s="158"/>
      <c r="AN181" s="255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306"/>
      <c r="BE181" s="306"/>
      <c r="BF181" s="306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</row>
    <row r="182" spans="35:104" ht="12.75">
      <c r="AI182" s="158"/>
      <c r="AJ182" s="158"/>
      <c r="AK182" s="158"/>
      <c r="AL182" s="158"/>
      <c r="AM182" s="158"/>
      <c r="AN182" s="255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306"/>
      <c r="BE182" s="306"/>
      <c r="BF182" s="306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</row>
    <row r="183" spans="35:104" ht="12.75">
      <c r="AI183" s="158"/>
      <c r="AJ183" s="158"/>
      <c r="AK183" s="158"/>
      <c r="AL183" s="158"/>
      <c r="AM183" s="158"/>
      <c r="AN183" s="255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306"/>
      <c r="BE183" s="306"/>
      <c r="BF183" s="306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</row>
    <row r="184" spans="35:104" ht="12.75">
      <c r="AI184" s="158"/>
      <c r="AJ184" s="158"/>
      <c r="AK184" s="158"/>
      <c r="AL184" s="158"/>
      <c r="AM184" s="158"/>
      <c r="AN184" s="255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306"/>
      <c r="BE184" s="306"/>
      <c r="BF184" s="306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</row>
    <row r="185" spans="35:104" ht="12.75">
      <c r="AI185" s="158"/>
      <c r="AJ185" s="158"/>
      <c r="AK185" s="158"/>
      <c r="AL185" s="158"/>
      <c r="AM185" s="158"/>
      <c r="AN185" s="255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306"/>
      <c r="BE185" s="306"/>
      <c r="BF185" s="306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</row>
    <row r="186" spans="35:104" ht="12.75">
      <c r="AI186" s="158"/>
      <c r="AJ186" s="158"/>
      <c r="AK186" s="158"/>
      <c r="AL186" s="158"/>
      <c r="AM186" s="158"/>
      <c r="AN186" s="255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306"/>
      <c r="BE186" s="306"/>
      <c r="BF186" s="306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</row>
    <row r="187" spans="35:104" ht="12.75">
      <c r="AI187" s="158"/>
      <c r="AJ187" s="158"/>
      <c r="AK187" s="158"/>
      <c r="AL187" s="158"/>
      <c r="AM187" s="158"/>
      <c r="AN187" s="255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306"/>
      <c r="BE187" s="306"/>
      <c r="BF187" s="306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</row>
    <row r="188" spans="35:104" ht="12.75">
      <c r="AI188" s="158"/>
      <c r="AJ188" s="158"/>
      <c r="AK188" s="158"/>
      <c r="AL188" s="158"/>
      <c r="AM188" s="158"/>
      <c r="AN188" s="255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306"/>
      <c r="BE188" s="306"/>
      <c r="BF188" s="306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</row>
    <row r="189" spans="35:104" ht="12.75">
      <c r="AI189" s="158"/>
      <c r="AJ189" s="158"/>
      <c r="AK189" s="158"/>
      <c r="AL189" s="158"/>
      <c r="AM189" s="158"/>
      <c r="AN189" s="255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306"/>
      <c r="BE189" s="306"/>
      <c r="BF189" s="306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</row>
    <row r="190" spans="35:104" ht="12.75">
      <c r="AI190" s="158"/>
      <c r="AJ190" s="158"/>
      <c r="AK190" s="158"/>
      <c r="AL190" s="158"/>
      <c r="AM190" s="158"/>
      <c r="AN190" s="255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306"/>
      <c r="BE190" s="306"/>
      <c r="BF190" s="306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</row>
    <row r="191" spans="35:104" ht="12.75">
      <c r="AI191" s="158"/>
      <c r="AJ191" s="158"/>
      <c r="AK191" s="158"/>
      <c r="AL191" s="158"/>
      <c r="AM191" s="158"/>
      <c r="AN191" s="255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306"/>
      <c r="BE191" s="306"/>
      <c r="BF191" s="306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</row>
    <row r="192" spans="35:104" ht="12.75">
      <c r="AI192" s="158"/>
      <c r="AJ192" s="158"/>
      <c r="AK192" s="158"/>
      <c r="AL192" s="158"/>
      <c r="AM192" s="158"/>
      <c r="AN192" s="255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306"/>
      <c r="BE192" s="306"/>
      <c r="BF192" s="306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</row>
    <row r="193" spans="35:104" ht="12.75">
      <c r="AI193" s="158"/>
      <c r="AJ193" s="158"/>
      <c r="AK193" s="158"/>
      <c r="AL193" s="158"/>
      <c r="AM193" s="158"/>
      <c r="AN193" s="255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306"/>
      <c r="BE193" s="306"/>
      <c r="BF193" s="306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</row>
    <row r="194" spans="35:104" ht="12.75">
      <c r="AI194" s="158"/>
      <c r="AJ194" s="158"/>
      <c r="AK194" s="158"/>
      <c r="AL194" s="158"/>
      <c r="AM194" s="158"/>
      <c r="AN194" s="255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306"/>
      <c r="BE194" s="306"/>
      <c r="BF194" s="306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</row>
    <row r="195" spans="35:104" ht="12.75">
      <c r="AI195" s="158"/>
      <c r="AJ195" s="158"/>
      <c r="AK195" s="158"/>
      <c r="AL195" s="158"/>
      <c r="AM195" s="158"/>
      <c r="AN195" s="255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306"/>
      <c r="BE195" s="306"/>
      <c r="BF195" s="306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</row>
    <row r="196" spans="35:104" ht="12.75">
      <c r="AI196" s="158"/>
      <c r="AJ196" s="158"/>
      <c r="AK196" s="158"/>
      <c r="AL196" s="158"/>
      <c r="AM196" s="158"/>
      <c r="AN196" s="255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306"/>
      <c r="BE196" s="306"/>
      <c r="BF196" s="306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</row>
    <row r="197" spans="35:104" ht="12.75">
      <c r="AI197" s="158"/>
      <c r="AJ197" s="158"/>
      <c r="AK197" s="158"/>
      <c r="AL197" s="158"/>
      <c r="AM197" s="158"/>
      <c r="AN197" s="255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306"/>
      <c r="BE197" s="306"/>
      <c r="BF197" s="306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</row>
    <row r="198" spans="35:104" ht="12.75">
      <c r="AI198" s="158"/>
      <c r="AJ198" s="158"/>
      <c r="AK198" s="158"/>
      <c r="AL198" s="158"/>
      <c r="AM198" s="158"/>
      <c r="AN198" s="255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306"/>
      <c r="BE198" s="306"/>
      <c r="BF198" s="306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</row>
    <row r="199" spans="35:104" ht="12.75">
      <c r="AI199" s="158"/>
      <c r="AJ199" s="158"/>
      <c r="AK199" s="158"/>
      <c r="AL199" s="158"/>
      <c r="AM199" s="158"/>
      <c r="AN199" s="255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306"/>
      <c r="BE199" s="306"/>
      <c r="BF199" s="306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</row>
    <row r="200" spans="35:104" ht="12.75">
      <c r="AI200" s="158"/>
      <c r="AJ200" s="158"/>
      <c r="AK200" s="158"/>
      <c r="AL200" s="158"/>
      <c r="AM200" s="158"/>
      <c r="AN200" s="255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306"/>
      <c r="BE200" s="306"/>
      <c r="BF200" s="306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</row>
    <row r="201" spans="35:104" ht="12.75">
      <c r="AI201" s="158"/>
      <c r="AJ201" s="158"/>
      <c r="AK201" s="158"/>
      <c r="AL201" s="158"/>
      <c r="AM201" s="158"/>
      <c r="AN201" s="255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306"/>
      <c r="BE201" s="306"/>
      <c r="BF201" s="306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</row>
    <row r="202" spans="35:104" ht="12.75">
      <c r="AI202" s="158"/>
      <c r="AJ202" s="158"/>
      <c r="AK202" s="158"/>
      <c r="AL202" s="158"/>
      <c r="AM202" s="158"/>
      <c r="AN202" s="255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306"/>
      <c r="BE202" s="306"/>
      <c r="BF202" s="306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</row>
    <row r="203" spans="35:104" ht="12.75">
      <c r="AI203" s="158"/>
      <c r="AJ203" s="158"/>
      <c r="AK203" s="158"/>
      <c r="AL203" s="158"/>
      <c r="AM203" s="158"/>
      <c r="AN203" s="255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306"/>
      <c r="BE203" s="306"/>
      <c r="BF203" s="306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</row>
    <row r="204" spans="35:104" ht="12.75">
      <c r="AI204" s="158"/>
      <c r="AJ204" s="158"/>
      <c r="AK204" s="158"/>
      <c r="AL204" s="158"/>
      <c r="AM204" s="158"/>
      <c r="AN204" s="255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306"/>
      <c r="BE204" s="306"/>
      <c r="BF204" s="306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</row>
    <row r="205" spans="35:104" ht="12.75">
      <c r="AI205" s="158"/>
      <c r="AJ205" s="158"/>
      <c r="AK205" s="158"/>
      <c r="AL205" s="158"/>
      <c r="AM205" s="158"/>
      <c r="AN205" s="255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306"/>
      <c r="BE205" s="306"/>
      <c r="BF205" s="306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</row>
    <row r="206" spans="35:104" ht="12.75">
      <c r="AI206" s="158"/>
      <c r="AJ206" s="158"/>
      <c r="AK206" s="158"/>
      <c r="AL206" s="158"/>
      <c r="AM206" s="158"/>
      <c r="AN206" s="255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306"/>
      <c r="BE206" s="306"/>
      <c r="BF206" s="306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</row>
    <row r="207" spans="35:104" ht="12.75">
      <c r="AI207" s="158"/>
      <c r="AJ207" s="158"/>
      <c r="AK207" s="158"/>
      <c r="AL207" s="158"/>
      <c r="AM207" s="158"/>
      <c r="AN207" s="255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306"/>
      <c r="BE207" s="306"/>
      <c r="BF207" s="306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</row>
    <row r="208" spans="35:104" ht="12.75">
      <c r="AI208" s="158"/>
      <c r="AJ208" s="158"/>
      <c r="AK208" s="158"/>
      <c r="AL208" s="158"/>
      <c r="AM208" s="158"/>
      <c r="AN208" s="255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306"/>
      <c r="BE208" s="306"/>
      <c r="BF208" s="306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</row>
    <row r="209" spans="35:104" ht="12.75">
      <c r="AI209" s="158"/>
      <c r="AJ209" s="158"/>
      <c r="AK209" s="158"/>
      <c r="AL209" s="158"/>
      <c r="AM209" s="158"/>
      <c r="AN209" s="255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306"/>
      <c r="BE209" s="306"/>
      <c r="BF209" s="306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</row>
    <row r="210" spans="35:104" ht="12.75">
      <c r="AI210" s="158"/>
      <c r="AJ210" s="158"/>
      <c r="AK210" s="158"/>
      <c r="AL210" s="158"/>
      <c r="AM210" s="158"/>
      <c r="AN210" s="255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306"/>
      <c r="BE210" s="306"/>
      <c r="BF210" s="306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</row>
    <row r="211" spans="35:104" ht="12.75">
      <c r="AI211" s="158"/>
      <c r="AJ211" s="158"/>
      <c r="AK211" s="158"/>
      <c r="AL211" s="158"/>
      <c r="AM211" s="158"/>
      <c r="AN211" s="255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306"/>
      <c r="BE211" s="306"/>
      <c r="BF211" s="306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</row>
    <row r="212" spans="35:104" ht="12.75">
      <c r="AI212" s="158"/>
      <c r="AJ212" s="158"/>
      <c r="AK212" s="158"/>
      <c r="AL212" s="158"/>
      <c r="AM212" s="158"/>
      <c r="AN212" s="255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306"/>
      <c r="BE212" s="306"/>
      <c r="BF212" s="306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</row>
    <row r="213" spans="35:104" ht="12.75">
      <c r="AI213" s="158"/>
      <c r="AJ213" s="158"/>
      <c r="AK213" s="158"/>
      <c r="AL213" s="158"/>
      <c r="AM213" s="158"/>
      <c r="AN213" s="255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306"/>
      <c r="BE213" s="306"/>
      <c r="BF213" s="306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</row>
    <row r="214" spans="35:104" ht="12.75">
      <c r="AI214" s="158"/>
      <c r="AJ214" s="158"/>
      <c r="AK214" s="158"/>
      <c r="AL214" s="158"/>
      <c r="AM214" s="158"/>
      <c r="AN214" s="255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306"/>
      <c r="BE214" s="306"/>
      <c r="BF214" s="306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</row>
    <row r="215" spans="35:104" ht="12.75">
      <c r="AI215" s="158"/>
      <c r="AJ215" s="158"/>
      <c r="AK215" s="158"/>
      <c r="AL215" s="158"/>
      <c r="AM215" s="158"/>
      <c r="AN215" s="255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306"/>
      <c r="BE215" s="306"/>
      <c r="BF215" s="306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</row>
    <row r="216" spans="35:104" ht="12.75">
      <c r="AI216" s="158"/>
      <c r="AJ216" s="158"/>
      <c r="AK216" s="158"/>
      <c r="AL216" s="158"/>
      <c r="AM216" s="158"/>
      <c r="AN216" s="255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306"/>
      <c r="BE216" s="306"/>
      <c r="BF216" s="306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</row>
    <row r="217" spans="35:104" ht="12.75">
      <c r="AI217" s="158"/>
      <c r="AJ217" s="158"/>
      <c r="AK217" s="158"/>
      <c r="AL217" s="158"/>
      <c r="AM217" s="158"/>
      <c r="AN217" s="255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306"/>
      <c r="BE217" s="306"/>
      <c r="BF217" s="306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</row>
    <row r="218" spans="35:104" ht="12.75">
      <c r="AI218" s="158"/>
      <c r="AJ218" s="158"/>
      <c r="AK218" s="158"/>
      <c r="AL218" s="158"/>
      <c r="AM218" s="158"/>
      <c r="AN218" s="255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306"/>
      <c r="BE218" s="306"/>
      <c r="BF218" s="306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</row>
    <row r="219" spans="35:104" ht="12.75">
      <c r="AI219" s="158"/>
      <c r="AJ219" s="158"/>
      <c r="AK219" s="158"/>
      <c r="AL219" s="158"/>
      <c r="AM219" s="158"/>
      <c r="AN219" s="255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306"/>
      <c r="BE219" s="306"/>
      <c r="BF219" s="306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</row>
    <row r="220" spans="35:104" ht="12.75">
      <c r="AI220" s="158"/>
      <c r="AJ220" s="158"/>
      <c r="AK220" s="158"/>
      <c r="AL220" s="158"/>
      <c r="AM220" s="158"/>
      <c r="AN220" s="255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306"/>
      <c r="BE220" s="306"/>
      <c r="BF220" s="306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</row>
    <row r="221" spans="35:104" ht="12.75">
      <c r="AI221" s="158"/>
      <c r="AJ221" s="158"/>
      <c r="AK221" s="158"/>
      <c r="AL221" s="158"/>
      <c r="AM221" s="158"/>
      <c r="AN221" s="255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306"/>
      <c r="BE221" s="306"/>
      <c r="BF221" s="306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</row>
    <row r="222" spans="35:104" ht="12.75">
      <c r="AI222" s="158"/>
      <c r="AJ222" s="158"/>
      <c r="AK222" s="158"/>
      <c r="AL222" s="158"/>
      <c r="AM222" s="158"/>
      <c r="AN222" s="255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306"/>
      <c r="BE222" s="306"/>
      <c r="BF222" s="306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  <c r="CY222" s="158"/>
      <c r="CZ222" s="158"/>
    </row>
    <row r="223" spans="35:104" ht="12.75">
      <c r="AI223" s="158"/>
      <c r="AJ223" s="158"/>
      <c r="AK223" s="158"/>
      <c r="AL223" s="158"/>
      <c r="AM223" s="158"/>
      <c r="AN223" s="255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306"/>
      <c r="BE223" s="306"/>
      <c r="BF223" s="306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</row>
    <row r="224" spans="35:104" ht="12.75">
      <c r="AI224" s="158"/>
      <c r="AJ224" s="158"/>
      <c r="AK224" s="158"/>
      <c r="AL224" s="158"/>
      <c r="AM224" s="158"/>
      <c r="AN224" s="255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306"/>
      <c r="BE224" s="306"/>
      <c r="BF224" s="306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</row>
    <row r="225" spans="35:104" ht="12.75">
      <c r="AI225" s="158"/>
      <c r="AJ225" s="158"/>
      <c r="AK225" s="158"/>
      <c r="AL225" s="158"/>
      <c r="AM225" s="158"/>
      <c r="AN225" s="255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306"/>
      <c r="BE225" s="306"/>
      <c r="BF225" s="306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</row>
    <row r="226" spans="35:104" ht="12.75">
      <c r="AI226" s="158"/>
      <c r="AJ226" s="158"/>
      <c r="AK226" s="158"/>
      <c r="AL226" s="158"/>
      <c r="AM226" s="158"/>
      <c r="AN226" s="255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306"/>
      <c r="BE226" s="306"/>
      <c r="BF226" s="306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</row>
    <row r="227" spans="35:104" ht="12.75">
      <c r="AI227" s="158"/>
      <c r="AJ227" s="158"/>
      <c r="AK227" s="158"/>
      <c r="AL227" s="158"/>
      <c r="AM227" s="158"/>
      <c r="AN227" s="255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306"/>
      <c r="BE227" s="306"/>
      <c r="BF227" s="306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  <c r="CY227" s="158"/>
      <c r="CZ227" s="158"/>
    </row>
    <row r="228" spans="35:104" ht="12.75">
      <c r="AI228" s="158"/>
      <c r="AJ228" s="158"/>
      <c r="AK228" s="158"/>
      <c r="AL228" s="158"/>
      <c r="AM228" s="158"/>
      <c r="AN228" s="255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306"/>
      <c r="BE228" s="306"/>
      <c r="BF228" s="306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</row>
  </sheetData>
  <sheetProtection/>
  <mergeCells count="36">
    <mergeCell ref="BH8:BL8"/>
    <mergeCell ref="BH9:BK9"/>
    <mergeCell ref="A2:BH2"/>
    <mergeCell ref="A3:BG3"/>
    <mergeCell ref="T6:T7"/>
    <mergeCell ref="Y6:AH6"/>
    <mergeCell ref="F5:F7"/>
    <mergeCell ref="AI6:AM6"/>
    <mergeCell ref="U6:U7"/>
    <mergeCell ref="V6:V7"/>
    <mergeCell ref="E4:F4"/>
    <mergeCell ref="AQ6:AS6"/>
    <mergeCell ref="B5:B7"/>
    <mergeCell ref="C4:D4"/>
    <mergeCell ref="R6:R7"/>
    <mergeCell ref="H6:J6"/>
    <mergeCell ref="M6:M7"/>
    <mergeCell ref="O6:O7"/>
    <mergeCell ref="C5:C7"/>
    <mergeCell ref="C65:O65"/>
    <mergeCell ref="A65:B65"/>
    <mergeCell ref="K6:K7"/>
    <mergeCell ref="Q6:Q7"/>
    <mergeCell ref="A5:A7"/>
    <mergeCell ref="D5:D7"/>
    <mergeCell ref="P6:P7"/>
    <mergeCell ref="BD4:BF4"/>
    <mergeCell ref="H4:J4"/>
    <mergeCell ref="AN5:AX5"/>
    <mergeCell ref="A63:R63"/>
    <mergeCell ref="H5:AM5"/>
    <mergeCell ref="N6:N7"/>
    <mergeCell ref="X6:X7"/>
    <mergeCell ref="L6:L7"/>
    <mergeCell ref="AY5:BF5"/>
    <mergeCell ref="AN6:AP6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ecosveta</cp:lastModifiedBy>
  <cp:lastPrinted>2014-01-28T12:05:42Z</cp:lastPrinted>
  <dcterms:created xsi:type="dcterms:W3CDTF">2007-11-09T11:35:30Z</dcterms:created>
  <dcterms:modified xsi:type="dcterms:W3CDTF">2014-01-28T13:32:51Z</dcterms:modified>
  <cp:category/>
  <cp:version/>
  <cp:contentType/>
  <cp:contentStatus/>
</cp:coreProperties>
</file>